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MATSUBARA\4.諸検討\2025.12(2)エクセル表計算による複鉄筋矩形断面の許容曲げモーメント算出\"/>
    </mc:Choice>
  </mc:AlternateContent>
  <xr:revisionPtr revIDLastSave="0" documentId="13_ncr:1_{8A00C944-226D-4571-964A-5FE2E59DBD6C}" xr6:coauthVersionLast="47" xr6:coauthVersionMax="47" xr10:uidLastSave="{00000000-0000-0000-0000-000000000000}"/>
  <bookViews>
    <workbookView xWindow="1230" yWindow="1230" windowWidth="20340" windowHeight="11550" xr2:uid="{D4D40D81-58EC-4DEF-8683-6FD76F77B01C}"/>
  </bookViews>
  <sheets>
    <sheet name="入力データ" sheetId="1" r:id="rId1"/>
    <sheet name="kおよびMaの計算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8" i="2"/>
  <c r="H19" i="2"/>
  <c r="H20" i="2"/>
  <c r="H21" i="2"/>
  <c r="H22" i="2"/>
  <c r="H23" i="2"/>
  <c r="H30" i="2"/>
  <c r="H31" i="2"/>
  <c r="H32" i="2"/>
  <c r="H33" i="2"/>
  <c r="H34" i="2"/>
  <c r="H35" i="2"/>
  <c r="H42" i="2"/>
  <c r="H43" i="2"/>
  <c r="H44" i="2"/>
  <c r="H45" i="2"/>
  <c r="H46" i="2"/>
  <c r="H47" i="2"/>
  <c r="H54" i="2"/>
  <c r="H55" i="2"/>
  <c r="H56" i="2"/>
  <c r="H57" i="2"/>
  <c r="H58" i="2"/>
  <c r="H59" i="2"/>
  <c r="H66" i="2"/>
  <c r="H67" i="2"/>
  <c r="H68" i="2"/>
  <c r="H69" i="2"/>
  <c r="H70" i="2"/>
  <c r="H71" i="2"/>
  <c r="H78" i="2"/>
  <c r="H79" i="2"/>
  <c r="H80" i="2"/>
  <c r="H81" i="2"/>
  <c r="H4" i="2"/>
  <c r="G5" i="1"/>
  <c r="H5" i="2" s="1"/>
  <c r="G6" i="1"/>
  <c r="G7" i="1"/>
  <c r="G8" i="1"/>
  <c r="G9" i="1"/>
  <c r="G10" i="1"/>
  <c r="G11" i="1"/>
  <c r="G12" i="1"/>
  <c r="H12" i="2" s="1"/>
  <c r="G13" i="1"/>
  <c r="H13" i="2" s="1"/>
  <c r="G14" i="1"/>
  <c r="H14" i="2" s="1"/>
  <c r="G15" i="1"/>
  <c r="H15" i="2" s="1"/>
  <c r="G16" i="1"/>
  <c r="H16" i="2" s="1"/>
  <c r="G17" i="1"/>
  <c r="H17" i="2" s="1"/>
  <c r="G18" i="1"/>
  <c r="G19" i="1"/>
  <c r="G20" i="1"/>
  <c r="G21" i="1"/>
  <c r="G22" i="1"/>
  <c r="G23" i="1"/>
  <c r="G24" i="1"/>
  <c r="H24" i="2" s="1"/>
  <c r="G25" i="1"/>
  <c r="H25" i="2" s="1"/>
  <c r="G26" i="1"/>
  <c r="H26" i="2" s="1"/>
  <c r="G27" i="1"/>
  <c r="H27" i="2" s="1"/>
  <c r="G28" i="1"/>
  <c r="H28" i="2" s="1"/>
  <c r="G29" i="1"/>
  <c r="H29" i="2" s="1"/>
  <c r="G30" i="1"/>
  <c r="G31" i="1"/>
  <c r="G32" i="1"/>
  <c r="G33" i="1"/>
  <c r="G34" i="1"/>
  <c r="G35" i="1"/>
  <c r="G36" i="1"/>
  <c r="H36" i="2" s="1"/>
  <c r="G37" i="1"/>
  <c r="H37" i="2" s="1"/>
  <c r="G38" i="1"/>
  <c r="H38" i="2" s="1"/>
  <c r="G39" i="1"/>
  <c r="H39" i="2" s="1"/>
  <c r="G40" i="1"/>
  <c r="H40" i="2" s="1"/>
  <c r="G41" i="1"/>
  <c r="H41" i="2" s="1"/>
  <c r="G42" i="1"/>
  <c r="G43" i="1"/>
  <c r="G44" i="1"/>
  <c r="G45" i="1"/>
  <c r="G46" i="1"/>
  <c r="G47" i="1"/>
  <c r="G48" i="1"/>
  <c r="H48" i="2" s="1"/>
  <c r="G49" i="1"/>
  <c r="H49" i="2" s="1"/>
  <c r="G50" i="1"/>
  <c r="H50" i="2" s="1"/>
  <c r="G51" i="1"/>
  <c r="H51" i="2" s="1"/>
  <c r="G52" i="1"/>
  <c r="H52" i="2" s="1"/>
  <c r="G53" i="1"/>
  <c r="H53" i="2" s="1"/>
  <c r="G54" i="1"/>
  <c r="G55" i="1"/>
  <c r="G56" i="1"/>
  <c r="G57" i="1"/>
  <c r="G58" i="1"/>
  <c r="G59" i="1"/>
  <c r="G60" i="1"/>
  <c r="H60" i="2" s="1"/>
  <c r="G61" i="1"/>
  <c r="H61" i="2" s="1"/>
  <c r="G62" i="1"/>
  <c r="H62" i="2" s="1"/>
  <c r="G63" i="1"/>
  <c r="H63" i="2" s="1"/>
  <c r="G64" i="1"/>
  <c r="H64" i="2" s="1"/>
  <c r="G65" i="1"/>
  <c r="H65" i="2" s="1"/>
  <c r="G66" i="1"/>
  <c r="G67" i="1"/>
  <c r="G68" i="1"/>
  <c r="G69" i="1"/>
  <c r="G70" i="1"/>
  <c r="G71" i="1"/>
  <c r="G72" i="1"/>
  <c r="H72" i="2" s="1"/>
  <c r="G73" i="1"/>
  <c r="H73" i="2" s="1"/>
  <c r="G74" i="1"/>
  <c r="H74" i="2" s="1"/>
  <c r="G75" i="1"/>
  <c r="H75" i="2" s="1"/>
  <c r="G76" i="1"/>
  <c r="H76" i="2" s="1"/>
  <c r="G77" i="1"/>
  <c r="H77" i="2" s="1"/>
  <c r="G78" i="1"/>
  <c r="G79" i="1"/>
  <c r="G80" i="1"/>
  <c r="G81" i="1"/>
  <c r="G4" i="1"/>
  <c r="AF1" i="2"/>
  <c r="AG1" i="2"/>
  <c r="S1" i="2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R1" i="2"/>
  <c r="D1" i="2"/>
  <c r="E1" i="2"/>
  <c r="F1" i="2"/>
  <c r="G1" i="2"/>
  <c r="H1" i="2" s="1"/>
  <c r="I1" i="2" s="1"/>
  <c r="J1" i="2" s="1"/>
  <c r="K1" i="2" s="1"/>
  <c r="L1" i="2" s="1"/>
  <c r="M1" i="2" s="1"/>
  <c r="N1" i="2" s="1"/>
  <c r="O1" i="2" s="1"/>
  <c r="C1" i="2"/>
  <c r="B5" i="3" l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C4" i="3"/>
  <c r="C5" i="2"/>
  <c r="D5" i="2"/>
  <c r="E5" i="2"/>
  <c r="F5" i="2"/>
  <c r="G5" i="2"/>
  <c r="M5" i="2"/>
  <c r="C6" i="2"/>
  <c r="D6" i="2"/>
  <c r="E6" i="2"/>
  <c r="F6" i="2"/>
  <c r="G6" i="2"/>
  <c r="M6" i="2"/>
  <c r="C7" i="2"/>
  <c r="D7" i="2"/>
  <c r="E7" i="2"/>
  <c r="F7" i="2"/>
  <c r="G7" i="2"/>
  <c r="I7" i="2" s="1"/>
  <c r="M7" i="2"/>
  <c r="C8" i="2"/>
  <c r="D8" i="2"/>
  <c r="E8" i="2"/>
  <c r="F8" i="2"/>
  <c r="G8" i="2"/>
  <c r="I8" i="2" s="1"/>
  <c r="M8" i="2"/>
  <c r="C9" i="2"/>
  <c r="D9" i="2"/>
  <c r="E9" i="2"/>
  <c r="F9" i="2"/>
  <c r="G9" i="2"/>
  <c r="M9" i="2"/>
  <c r="C10" i="2"/>
  <c r="D10" i="2"/>
  <c r="E10" i="2"/>
  <c r="F10" i="2"/>
  <c r="G10" i="2"/>
  <c r="M10" i="2"/>
  <c r="C11" i="2"/>
  <c r="D11" i="2"/>
  <c r="E11" i="2"/>
  <c r="F11" i="2"/>
  <c r="G11" i="2"/>
  <c r="M11" i="2"/>
  <c r="C12" i="2"/>
  <c r="D12" i="2"/>
  <c r="E12" i="2"/>
  <c r="F12" i="2"/>
  <c r="G12" i="2"/>
  <c r="I12" i="2"/>
  <c r="M12" i="2"/>
  <c r="C13" i="2"/>
  <c r="D13" i="2"/>
  <c r="E13" i="2"/>
  <c r="F13" i="2"/>
  <c r="G13" i="2"/>
  <c r="AG13" i="2"/>
  <c r="S13" i="1" s="1"/>
  <c r="M13" i="2"/>
  <c r="C14" i="2"/>
  <c r="D14" i="2"/>
  <c r="E14" i="2"/>
  <c r="F14" i="2"/>
  <c r="G14" i="2"/>
  <c r="M14" i="2"/>
  <c r="C15" i="2"/>
  <c r="D15" i="2"/>
  <c r="E15" i="2"/>
  <c r="F15" i="2"/>
  <c r="G15" i="2"/>
  <c r="M15" i="2"/>
  <c r="C16" i="2"/>
  <c r="D16" i="2"/>
  <c r="E16" i="2"/>
  <c r="F16" i="2"/>
  <c r="G16" i="2"/>
  <c r="M16" i="2"/>
  <c r="C17" i="2"/>
  <c r="D17" i="2"/>
  <c r="E17" i="2"/>
  <c r="F17" i="2"/>
  <c r="G17" i="2"/>
  <c r="AG17" i="2"/>
  <c r="S17" i="1" s="1"/>
  <c r="M17" i="2"/>
  <c r="C18" i="2"/>
  <c r="D18" i="2"/>
  <c r="E18" i="2"/>
  <c r="F18" i="2"/>
  <c r="G18" i="2"/>
  <c r="AG18" i="2"/>
  <c r="S18" i="1" s="1"/>
  <c r="I18" i="2"/>
  <c r="M18" i="2"/>
  <c r="C19" i="2"/>
  <c r="D19" i="2"/>
  <c r="E19" i="2"/>
  <c r="F19" i="2"/>
  <c r="G19" i="2"/>
  <c r="M19" i="2"/>
  <c r="C20" i="2"/>
  <c r="D20" i="2"/>
  <c r="E20" i="2"/>
  <c r="F20" i="2"/>
  <c r="G20" i="2"/>
  <c r="M20" i="2"/>
  <c r="C21" i="2"/>
  <c r="D21" i="2"/>
  <c r="E21" i="2"/>
  <c r="F21" i="2"/>
  <c r="G21" i="2"/>
  <c r="M21" i="2"/>
  <c r="C22" i="2"/>
  <c r="D22" i="2"/>
  <c r="AG22" i="2" s="1"/>
  <c r="S22" i="1" s="1"/>
  <c r="E22" i="2"/>
  <c r="F22" i="2"/>
  <c r="G22" i="2"/>
  <c r="I22" i="2" s="1"/>
  <c r="M22" i="2"/>
  <c r="C23" i="2"/>
  <c r="D23" i="2"/>
  <c r="E23" i="2"/>
  <c r="F23" i="2"/>
  <c r="G23" i="2"/>
  <c r="M23" i="2"/>
  <c r="C24" i="2"/>
  <c r="D24" i="2"/>
  <c r="E24" i="2"/>
  <c r="F24" i="2"/>
  <c r="G24" i="2"/>
  <c r="M24" i="2"/>
  <c r="C25" i="2"/>
  <c r="D25" i="2"/>
  <c r="E25" i="2"/>
  <c r="F25" i="2"/>
  <c r="G25" i="2"/>
  <c r="M25" i="2"/>
  <c r="C26" i="2"/>
  <c r="D26" i="2"/>
  <c r="E26" i="2"/>
  <c r="F26" i="2"/>
  <c r="G26" i="2"/>
  <c r="I26" i="2" s="1"/>
  <c r="M26" i="2"/>
  <c r="C27" i="2"/>
  <c r="D27" i="2"/>
  <c r="E27" i="2"/>
  <c r="F27" i="2"/>
  <c r="G27" i="2"/>
  <c r="M27" i="2"/>
  <c r="C28" i="2"/>
  <c r="D28" i="2"/>
  <c r="E28" i="2"/>
  <c r="F28" i="2"/>
  <c r="G28" i="2"/>
  <c r="I28" i="2" s="1"/>
  <c r="AG28" i="2"/>
  <c r="S28" i="1" s="1"/>
  <c r="M28" i="2"/>
  <c r="C29" i="2"/>
  <c r="D29" i="2"/>
  <c r="E29" i="2"/>
  <c r="F29" i="2"/>
  <c r="G29" i="2"/>
  <c r="M29" i="2"/>
  <c r="C30" i="2"/>
  <c r="D30" i="2"/>
  <c r="E30" i="2"/>
  <c r="F30" i="2"/>
  <c r="G30" i="2"/>
  <c r="I30" i="2" s="1"/>
  <c r="N30" i="2" s="1"/>
  <c r="O30" i="2" s="1"/>
  <c r="M30" i="2"/>
  <c r="C31" i="2"/>
  <c r="D31" i="2"/>
  <c r="E31" i="2"/>
  <c r="F31" i="2"/>
  <c r="G31" i="2"/>
  <c r="M31" i="2"/>
  <c r="C32" i="2"/>
  <c r="D32" i="2"/>
  <c r="E32" i="2"/>
  <c r="F32" i="2"/>
  <c r="G32" i="2"/>
  <c r="M32" i="2"/>
  <c r="C33" i="2"/>
  <c r="D33" i="2"/>
  <c r="E33" i="2"/>
  <c r="F33" i="2"/>
  <c r="G33" i="2"/>
  <c r="M33" i="2"/>
  <c r="C34" i="2"/>
  <c r="D34" i="2"/>
  <c r="E34" i="2"/>
  <c r="F34" i="2"/>
  <c r="G34" i="2"/>
  <c r="M34" i="2"/>
  <c r="C35" i="2"/>
  <c r="D35" i="2"/>
  <c r="E35" i="2"/>
  <c r="F35" i="2"/>
  <c r="G35" i="2"/>
  <c r="AG35" i="2"/>
  <c r="S35" i="1" s="1"/>
  <c r="I35" i="2"/>
  <c r="M35" i="2"/>
  <c r="C36" i="2"/>
  <c r="D36" i="2"/>
  <c r="E36" i="2"/>
  <c r="F36" i="2"/>
  <c r="G36" i="2"/>
  <c r="I36" i="2" s="1"/>
  <c r="AG36" i="2"/>
  <c r="S36" i="1" s="1"/>
  <c r="M36" i="2"/>
  <c r="C37" i="2"/>
  <c r="I37" i="2" s="1"/>
  <c r="D37" i="2"/>
  <c r="E37" i="2"/>
  <c r="F37" i="2"/>
  <c r="G37" i="2"/>
  <c r="M37" i="2"/>
  <c r="C38" i="2"/>
  <c r="D38" i="2"/>
  <c r="E38" i="2"/>
  <c r="F38" i="2"/>
  <c r="G38" i="2"/>
  <c r="M38" i="2"/>
  <c r="C39" i="2"/>
  <c r="D39" i="2"/>
  <c r="E39" i="2"/>
  <c r="F39" i="2"/>
  <c r="G39" i="2"/>
  <c r="M39" i="2"/>
  <c r="C40" i="2"/>
  <c r="D40" i="2"/>
  <c r="AG40" i="2" s="1"/>
  <c r="S40" i="1" s="1"/>
  <c r="E40" i="2"/>
  <c r="F40" i="2"/>
  <c r="G40" i="2"/>
  <c r="I40" i="2" s="1"/>
  <c r="N40" i="2" s="1"/>
  <c r="O40" i="2" s="1"/>
  <c r="M40" i="2"/>
  <c r="C41" i="2"/>
  <c r="D41" i="2"/>
  <c r="E41" i="2"/>
  <c r="F41" i="2"/>
  <c r="G41" i="2"/>
  <c r="M41" i="2"/>
  <c r="C42" i="2"/>
  <c r="D42" i="2"/>
  <c r="E42" i="2"/>
  <c r="F42" i="2"/>
  <c r="G42" i="2"/>
  <c r="M42" i="2"/>
  <c r="C43" i="2"/>
  <c r="D43" i="2"/>
  <c r="E43" i="2"/>
  <c r="F43" i="2"/>
  <c r="G43" i="2"/>
  <c r="M43" i="2"/>
  <c r="C44" i="2"/>
  <c r="D44" i="2"/>
  <c r="E44" i="2"/>
  <c r="F44" i="2"/>
  <c r="G44" i="2"/>
  <c r="M44" i="2"/>
  <c r="C45" i="2"/>
  <c r="D45" i="2"/>
  <c r="E45" i="2"/>
  <c r="F45" i="2"/>
  <c r="G45" i="2"/>
  <c r="M45" i="2"/>
  <c r="C46" i="2"/>
  <c r="D46" i="2"/>
  <c r="E46" i="2"/>
  <c r="F46" i="2"/>
  <c r="G46" i="2"/>
  <c r="I46" i="2" s="1"/>
  <c r="N46" i="2" s="1"/>
  <c r="O46" i="2" s="1"/>
  <c r="AG46" i="2"/>
  <c r="S46" i="1" s="1"/>
  <c r="M46" i="2"/>
  <c r="C47" i="2"/>
  <c r="D47" i="2"/>
  <c r="E47" i="2"/>
  <c r="F47" i="2"/>
  <c r="G47" i="2"/>
  <c r="M47" i="2"/>
  <c r="C48" i="2"/>
  <c r="D48" i="2"/>
  <c r="E48" i="2"/>
  <c r="F48" i="2"/>
  <c r="G48" i="2"/>
  <c r="I48" i="2" s="1"/>
  <c r="M48" i="2"/>
  <c r="C49" i="2"/>
  <c r="D49" i="2"/>
  <c r="E49" i="2"/>
  <c r="F49" i="2"/>
  <c r="G49" i="2"/>
  <c r="I49" i="2" s="1"/>
  <c r="M49" i="2"/>
  <c r="C50" i="2"/>
  <c r="D50" i="2"/>
  <c r="E50" i="2"/>
  <c r="F50" i="2"/>
  <c r="G50" i="2"/>
  <c r="M50" i="2"/>
  <c r="C51" i="2"/>
  <c r="D51" i="2"/>
  <c r="E51" i="2"/>
  <c r="F51" i="2"/>
  <c r="G51" i="2"/>
  <c r="M51" i="2"/>
  <c r="C52" i="2"/>
  <c r="D52" i="2"/>
  <c r="E52" i="2"/>
  <c r="F52" i="2"/>
  <c r="G52" i="2"/>
  <c r="M52" i="2"/>
  <c r="C53" i="2"/>
  <c r="D53" i="2"/>
  <c r="E53" i="2"/>
  <c r="F53" i="2"/>
  <c r="G53" i="2"/>
  <c r="AG53" i="2"/>
  <c r="S53" i="1" s="1"/>
  <c r="M53" i="2"/>
  <c r="C54" i="2"/>
  <c r="D54" i="2"/>
  <c r="E54" i="2"/>
  <c r="F54" i="2"/>
  <c r="G54" i="2"/>
  <c r="I54" i="2" s="1"/>
  <c r="AG54" i="2"/>
  <c r="S54" i="1" s="1"/>
  <c r="M54" i="2"/>
  <c r="C55" i="2"/>
  <c r="I55" i="2" s="1"/>
  <c r="D55" i="2"/>
  <c r="E55" i="2"/>
  <c r="F55" i="2"/>
  <c r="G55" i="2"/>
  <c r="M55" i="2"/>
  <c r="C56" i="2"/>
  <c r="D56" i="2"/>
  <c r="E56" i="2"/>
  <c r="F56" i="2"/>
  <c r="G56" i="2"/>
  <c r="M56" i="2"/>
  <c r="C57" i="2"/>
  <c r="D57" i="2"/>
  <c r="E57" i="2"/>
  <c r="F57" i="2"/>
  <c r="G57" i="2"/>
  <c r="M57" i="2"/>
  <c r="C58" i="2"/>
  <c r="D58" i="2"/>
  <c r="E58" i="2"/>
  <c r="F58" i="2"/>
  <c r="G58" i="2"/>
  <c r="I58" i="2" s="1"/>
  <c r="M58" i="2"/>
  <c r="C59" i="2"/>
  <c r="D59" i="2"/>
  <c r="E59" i="2"/>
  <c r="F59" i="2"/>
  <c r="G59" i="2"/>
  <c r="AG59" i="2"/>
  <c r="S59" i="1" s="1"/>
  <c r="I59" i="2"/>
  <c r="N59" i="2" s="1"/>
  <c r="O59" i="2" s="1"/>
  <c r="M59" i="2"/>
  <c r="C60" i="2"/>
  <c r="D60" i="2"/>
  <c r="AG60" i="2" s="1"/>
  <c r="S60" i="1" s="1"/>
  <c r="E60" i="2"/>
  <c r="F60" i="2"/>
  <c r="G60" i="2"/>
  <c r="M60" i="2"/>
  <c r="C61" i="2"/>
  <c r="D61" i="2"/>
  <c r="E61" i="2"/>
  <c r="F61" i="2"/>
  <c r="G61" i="2"/>
  <c r="M61" i="2"/>
  <c r="C62" i="2"/>
  <c r="D62" i="2"/>
  <c r="E62" i="2"/>
  <c r="F62" i="2"/>
  <c r="G62" i="2"/>
  <c r="M62" i="2"/>
  <c r="C63" i="2"/>
  <c r="D63" i="2"/>
  <c r="E63" i="2"/>
  <c r="F63" i="2"/>
  <c r="G63" i="2"/>
  <c r="M63" i="2"/>
  <c r="C64" i="2"/>
  <c r="D64" i="2"/>
  <c r="E64" i="2"/>
  <c r="F64" i="2"/>
  <c r="G64" i="2"/>
  <c r="I64" i="2" s="1"/>
  <c r="AG64" i="2"/>
  <c r="S64" i="1" s="1"/>
  <c r="M64" i="2"/>
  <c r="C65" i="2"/>
  <c r="AG65" i="2" s="1"/>
  <c r="S65" i="1" s="1"/>
  <c r="D65" i="2"/>
  <c r="E65" i="2"/>
  <c r="F65" i="2"/>
  <c r="G65" i="2"/>
  <c r="M65" i="2"/>
  <c r="C66" i="2"/>
  <c r="D66" i="2"/>
  <c r="E66" i="2"/>
  <c r="F66" i="2"/>
  <c r="G66" i="2"/>
  <c r="I66" i="2" s="1"/>
  <c r="M66" i="2"/>
  <c r="C67" i="2"/>
  <c r="D67" i="2"/>
  <c r="E67" i="2"/>
  <c r="F67" i="2"/>
  <c r="G67" i="2"/>
  <c r="M67" i="2"/>
  <c r="C68" i="2"/>
  <c r="D68" i="2"/>
  <c r="E68" i="2"/>
  <c r="F68" i="2"/>
  <c r="G68" i="2"/>
  <c r="M68" i="2"/>
  <c r="C69" i="2"/>
  <c r="D69" i="2"/>
  <c r="E69" i="2"/>
  <c r="F69" i="2"/>
  <c r="G69" i="2"/>
  <c r="M69" i="2"/>
  <c r="C70" i="2"/>
  <c r="D70" i="2"/>
  <c r="E70" i="2"/>
  <c r="F70" i="2"/>
  <c r="G70" i="2"/>
  <c r="M70" i="2"/>
  <c r="C71" i="2"/>
  <c r="D71" i="2"/>
  <c r="E71" i="2"/>
  <c r="F71" i="2"/>
  <c r="G71" i="2"/>
  <c r="I71" i="2" s="1"/>
  <c r="M71" i="2"/>
  <c r="C72" i="2"/>
  <c r="D72" i="2"/>
  <c r="E72" i="2"/>
  <c r="F72" i="2"/>
  <c r="G72" i="2"/>
  <c r="AG72" i="2"/>
  <c r="S72" i="1" s="1"/>
  <c r="I72" i="2"/>
  <c r="M72" i="2"/>
  <c r="C73" i="2"/>
  <c r="D73" i="2"/>
  <c r="AG73" i="2" s="1"/>
  <c r="S73" i="1" s="1"/>
  <c r="E73" i="2"/>
  <c r="F73" i="2"/>
  <c r="G73" i="2"/>
  <c r="M73" i="2"/>
  <c r="C74" i="2"/>
  <c r="D74" i="2"/>
  <c r="E74" i="2"/>
  <c r="F74" i="2"/>
  <c r="G74" i="2"/>
  <c r="I74" i="2"/>
  <c r="N74" i="2" s="1"/>
  <c r="O74" i="2" s="1"/>
  <c r="M74" i="2"/>
  <c r="C75" i="2"/>
  <c r="D75" i="2"/>
  <c r="E75" i="2"/>
  <c r="F75" i="2"/>
  <c r="G75" i="2"/>
  <c r="M75" i="2"/>
  <c r="C76" i="2"/>
  <c r="D76" i="2"/>
  <c r="E76" i="2"/>
  <c r="F76" i="2"/>
  <c r="G76" i="2"/>
  <c r="M76" i="2"/>
  <c r="C77" i="2"/>
  <c r="D77" i="2"/>
  <c r="E77" i="2"/>
  <c r="F77" i="2"/>
  <c r="G77" i="2"/>
  <c r="I77" i="2" s="1"/>
  <c r="N77" i="2" s="1"/>
  <c r="O77" i="2" s="1"/>
  <c r="M77" i="2"/>
  <c r="C78" i="2"/>
  <c r="D78" i="2"/>
  <c r="E78" i="2"/>
  <c r="F78" i="2"/>
  <c r="G78" i="2"/>
  <c r="M78" i="2"/>
  <c r="C79" i="2"/>
  <c r="D79" i="2"/>
  <c r="E79" i="2"/>
  <c r="F79" i="2"/>
  <c r="G79" i="2"/>
  <c r="I79" i="2" s="1"/>
  <c r="AG79" i="2"/>
  <c r="S79" i="1" s="1"/>
  <c r="M79" i="2"/>
  <c r="C80" i="2"/>
  <c r="D80" i="2"/>
  <c r="E80" i="2"/>
  <c r="F80" i="2"/>
  <c r="G80" i="2"/>
  <c r="M80" i="2"/>
  <c r="C81" i="2"/>
  <c r="D81" i="2"/>
  <c r="E81" i="2"/>
  <c r="F81" i="2"/>
  <c r="G81" i="2"/>
  <c r="M81" i="2"/>
  <c r="B5" i="1"/>
  <c r="B5" i="2" s="1"/>
  <c r="I5" i="1"/>
  <c r="C5" i="3" s="1"/>
  <c r="P4" i="1"/>
  <c r="J4" i="2"/>
  <c r="M4" i="2"/>
  <c r="G4" i="2"/>
  <c r="F4" i="2"/>
  <c r="E4" i="2"/>
  <c r="D4" i="2"/>
  <c r="C4" i="2"/>
  <c r="B4" i="2"/>
  <c r="I73" i="2" l="1"/>
  <c r="N73" i="2" s="1"/>
  <c r="O73" i="2" s="1"/>
  <c r="B6" i="1"/>
  <c r="I65" i="2"/>
  <c r="N65" i="2" s="1"/>
  <c r="O65" i="2" s="1"/>
  <c r="I47" i="2"/>
  <c r="N47" i="2" s="1"/>
  <c r="O47" i="2" s="1"/>
  <c r="I29" i="2"/>
  <c r="I16" i="2"/>
  <c r="I6" i="2"/>
  <c r="N6" i="2" s="1"/>
  <c r="O6" i="2" s="1"/>
  <c r="I34" i="2"/>
  <c r="N34" i="2" s="1"/>
  <c r="O34" i="2" s="1"/>
  <c r="I11" i="2"/>
  <c r="N11" i="2" s="1"/>
  <c r="O11" i="2" s="1"/>
  <c r="I63" i="2"/>
  <c r="N63" i="2" s="1"/>
  <c r="O63" i="2" s="1"/>
  <c r="AF26" i="2"/>
  <c r="R26" i="1" s="1"/>
  <c r="P5" i="1"/>
  <c r="AF31" i="2"/>
  <c r="R31" i="1" s="1"/>
  <c r="J5" i="2"/>
  <c r="L5" i="2" s="1"/>
  <c r="I6" i="1"/>
  <c r="N72" i="2"/>
  <c r="O72" i="2" s="1"/>
  <c r="N49" i="2"/>
  <c r="O49" i="2" s="1"/>
  <c r="AF27" i="2"/>
  <c r="R27" i="1" s="1"/>
  <c r="AF81" i="2"/>
  <c r="R81" i="1" s="1"/>
  <c r="AF42" i="2"/>
  <c r="R42" i="1" s="1"/>
  <c r="AF38" i="2"/>
  <c r="R38" i="1" s="1"/>
  <c r="N58" i="2"/>
  <c r="O58" i="2" s="1"/>
  <c r="AF69" i="2"/>
  <c r="R69" i="1" s="1"/>
  <c r="AF55" i="2"/>
  <c r="R55" i="1" s="1"/>
  <c r="AF51" i="2"/>
  <c r="R51" i="1" s="1"/>
  <c r="N26" i="2"/>
  <c r="O26" i="2" s="1"/>
  <c r="N22" i="2"/>
  <c r="O22" i="2" s="1"/>
  <c r="AF15" i="2"/>
  <c r="R15" i="1" s="1"/>
  <c r="AF32" i="2"/>
  <c r="R32" i="1" s="1"/>
  <c r="AG49" i="2"/>
  <c r="S49" i="1" s="1"/>
  <c r="AG23" i="2"/>
  <c r="S23" i="1" s="1"/>
  <c r="AG63" i="2"/>
  <c r="S63" i="1" s="1"/>
  <c r="AG58" i="2"/>
  <c r="S58" i="1" s="1"/>
  <c r="AG41" i="2"/>
  <c r="S41" i="1" s="1"/>
  <c r="AF62" i="2"/>
  <c r="R62" i="1" s="1"/>
  <c r="AF67" i="2"/>
  <c r="R67" i="1" s="1"/>
  <c r="AF44" i="2"/>
  <c r="R44" i="1" s="1"/>
  <c r="AF30" i="2"/>
  <c r="R30" i="1" s="1"/>
  <c r="AF43" i="2"/>
  <c r="R43" i="1" s="1"/>
  <c r="AF68" i="2"/>
  <c r="R68" i="1" s="1"/>
  <c r="AF45" i="2"/>
  <c r="R45" i="1" s="1"/>
  <c r="AG11" i="2"/>
  <c r="S11" i="1" s="1"/>
  <c r="AF61" i="2"/>
  <c r="R61" i="1" s="1"/>
  <c r="AF34" i="2"/>
  <c r="R34" i="1" s="1"/>
  <c r="AF75" i="2"/>
  <c r="R75" i="1" s="1"/>
  <c r="AF74" i="2"/>
  <c r="R74" i="1" s="1"/>
  <c r="AG70" i="2"/>
  <c r="S70" i="1" s="1"/>
  <c r="AG66" i="2"/>
  <c r="S66" i="1" s="1"/>
  <c r="AF50" i="2"/>
  <c r="R50" i="1" s="1"/>
  <c r="AG29" i="2"/>
  <c r="S29" i="1" s="1"/>
  <c r="AF14" i="2"/>
  <c r="R14" i="1" s="1"/>
  <c r="AG7" i="2"/>
  <c r="S7" i="1" s="1"/>
  <c r="AF20" i="2"/>
  <c r="R20" i="1" s="1"/>
  <c r="AF52" i="2"/>
  <c r="R52" i="1" s="1"/>
  <c r="AF39" i="2"/>
  <c r="R39" i="1" s="1"/>
  <c r="AF37" i="2"/>
  <c r="R37" i="1" s="1"/>
  <c r="AG16" i="2"/>
  <c r="S16" i="1" s="1"/>
  <c r="AF10" i="2"/>
  <c r="R10" i="1" s="1"/>
  <c r="AF77" i="2"/>
  <c r="R77" i="1" s="1"/>
  <c r="AF24" i="2"/>
  <c r="R24" i="1" s="1"/>
  <c r="AG78" i="2"/>
  <c r="S78" i="1" s="1"/>
  <c r="AG71" i="2"/>
  <c r="S71" i="1" s="1"/>
  <c r="AG48" i="2"/>
  <c r="S48" i="1" s="1"/>
  <c r="AG12" i="2"/>
  <c r="S12" i="1" s="1"/>
  <c r="AG8" i="2"/>
  <c r="S8" i="1" s="1"/>
  <c r="AF6" i="2"/>
  <c r="R6" i="1" s="1"/>
  <c r="AF4" i="2"/>
  <c r="R4" i="1" s="1"/>
  <c r="I80" i="2"/>
  <c r="N80" i="2" s="1"/>
  <c r="O80" i="2" s="1"/>
  <c r="AF80" i="2"/>
  <c r="R80" i="1" s="1"/>
  <c r="AF56" i="2"/>
  <c r="R56" i="1" s="1"/>
  <c r="AG77" i="2"/>
  <c r="S77" i="1" s="1"/>
  <c r="I69" i="2"/>
  <c r="N64" i="2"/>
  <c r="O64" i="2" s="1"/>
  <c r="AG57" i="2"/>
  <c r="S57" i="1" s="1"/>
  <c r="AG52" i="2"/>
  <c r="S52" i="1" s="1"/>
  <c r="I44" i="2"/>
  <c r="N44" i="2" s="1"/>
  <c r="O44" i="2" s="1"/>
  <c r="I39" i="2"/>
  <c r="AG34" i="2"/>
  <c r="S34" i="1" s="1"/>
  <c r="AG27" i="2"/>
  <c r="S27" i="1" s="1"/>
  <c r="I21" i="2"/>
  <c r="AF19" i="2"/>
  <c r="R19" i="1" s="1"/>
  <c r="AG6" i="2"/>
  <c r="S6" i="1" s="1"/>
  <c r="AF25" i="2"/>
  <c r="R25" i="1" s="1"/>
  <c r="I33" i="2"/>
  <c r="AF33" i="2"/>
  <c r="R33" i="1" s="1"/>
  <c r="AG74" i="2"/>
  <c r="S74" i="1" s="1"/>
  <c r="I70" i="2"/>
  <c r="N70" i="2" s="1"/>
  <c r="O70" i="2" s="1"/>
  <c r="AF70" i="2"/>
  <c r="R70" i="1" s="1"/>
  <c r="I67" i="2"/>
  <c r="N67" i="2" s="1"/>
  <c r="O67" i="2" s="1"/>
  <c r="AG55" i="2"/>
  <c r="S55" i="1" s="1"/>
  <c r="AF47" i="2"/>
  <c r="R47" i="1" s="1"/>
  <c r="AG42" i="2"/>
  <c r="S42" i="1" s="1"/>
  <c r="AF40" i="2"/>
  <c r="R40" i="1" s="1"/>
  <c r="AG37" i="2"/>
  <c r="S37" i="1" s="1"/>
  <c r="AG30" i="2"/>
  <c r="S30" i="1" s="1"/>
  <c r="AG24" i="2"/>
  <c r="S24" i="1" s="1"/>
  <c r="AG19" i="2"/>
  <c r="S19" i="1" s="1"/>
  <c r="AF21" i="2"/>
  <c r="R21" i="1" s="1"/>
  <c r="AG80" i="2"/>
  <c r="S80" i="1" s="1"/>
  <c r="AG50" i="2"/>
  <c r="S50" i="1" s="1"/>
  <c r="AF48" i="2"/>
  <c r="R48" i="1" s="1"/>
  <c r="AG43" i="2"/>
  <c r="S43" i="1" s="1"/>
  <c r="AF35" i="2"/>
  <c r="R35" i="1" s="1"/>
  <c r="AG31" i="2"/>
  <c r="S31" i="1" s="1"/>
  <c r="AF28" i="2"/>
  <c r="R28" i="1" s="1"/>
  <c r="I24" i="2"/>
  <c r="N24" i="2" s="1"/>
  <c r="O24" i="2" s="1"/>
  <c r="AF17" i="2"/>
  <c r="R17" i="1" s="1"/>
  <c r="AG14" i="2"/>
  <c r="S14" i="1" s="1"/>
  <c r="AF12" i="2"/>
  <c r="R12" i="1" s="1"/>
  <c r="AG9" i="2"/>
  <c r="S9" i="1" s="1"/>
  <c r="AF7" i="2"/>
  <c r="R7" i="1" s="1"/>
  <c r="AF9" i="2"/>
  <c r="R9" i="1" s="1"/>
  <c r="AG75" i="2"/>
  <c r="S75" i="1" s="1"/>
  <c r="I75" i="2"/>
  <c r="N75" i="2" s="1"/>
  <c r="O75" i="2" s="1"/>
  <c r="AF58" i="2"/>
  <c r="R58" i="1" s="1"/>
  <c r="AG81" i="2"/>
  <c r="S81" i="1" s="1"/>
  <c r="AG76" i="2"/>
  <c r="S76" i="1" s="1"/>
  <c r="AF71" i="2"/>
  <c r="R71" i="1" s="1"/>
  <c r="AG68" i="2"/>
  <c r="S68" i="1" s="1"/>
  <c r="AF65" i="2"/>
  <c r="R65" i="1" s="1"/>
  <c r="AF64" i="2"/>
  <c r="R64" i="1" s="1"/>
  <c r="AG61" i="2"/>
  <c r="S61" i="1" s="1"/>
  <c r="AG56" i="2"/>
  <c r="S56" i="1" s="1"/>
  <c r="AG51" i="2"/>
  <c r="S51" i="1" s="1"/>
  <c r="I43" i="2"/>
  <c r="AF41" i="2"/>
  <c r="R41" i="1" s="1"/>
  <c r="AG38" i="2"/>
  <c r="S38" i="1" s="1"/>
  <c r="AF36" i="2"/>
  <c r="R36" i="1" s="1"/>
  <c r="I32" i="2"/>
  <c r="N32" i="2" s="1"/>
  <c r="O32" i="2" s="1"/>
  <c r="AF29" i="2"/>
  <c r="R29" i="1" s="1"/>
  <c r="AG25" i="2"/>
  <c r="S25" i="1" s="1"/>
  <c r="AF23" i="2"/>
  <c r="R23" i="1" s="1"/>
  <c r="I20" i="2"/>
  <c r="N20" i="2" s="1"/>
  <c r="O20" i="2" s="1"/>
  <c r="I14" i="2"/>
  <c r="N14" i="2" s="1"/>
  <c r="O14" i="2" s="1"/>
  <c r="I9" i="2"/>
  <c r="I76" i="2"/>
  <c r="N76" i="2" s="1"/>
  <c r="O76" i="2" s="1"/>
  <c r="AF76" i="2"/>
  <c r="R76" i="1" s="1"/>
  <c r="AF5" i="2"/>
  <c r="R5" i="1" s="1"/>
  <c r="AF63" i="2"/>
  <c r="R63" i="1" s="1"/>
  <c r="AF46" i="2"/>
  <c r="R46" i="1" s="1"/>
  <c r="AF16" i="2"/>
  <c r="R16" i="1" s="1"/>
  <c r="AF11" i="2"/>
  <c r="R11" i="1" s="1"/>
  <c r="AG67" i="2"/>
  <c r="S67" i="1" s="1"/>
  <c r="I42" i="2"/>
  <c r="I81" i="2"/>
  <c r="AF79" i="2"/>
  <c r="R79" i="1" s="1"/>
  <c r="I68" i="2"/>
  <c r="N68" i="2" s="1"/>
  <c r="O68" i="2" s="1"/>
  <c r="AF66" i="2"/>
  <c r="R66" i="1" s="1"/>
  <c r="AG62" i="2"/>
  <c r="S62" i="1" s="1"/>
  <c r="AF54" i="2"/>
  <c r="R54" i="1" s="1"/>
  <c r="I51" i="2"/>
  <c r="N51" i="2" s="1"/>
  <c r="O51" i="2" s="1"/>
  <c r="N43" i="2"/>
  <c r="O43" i="2" s="1"/>
  <c r="I38" i="2"/>
  <c r="N38" i="2" s="1"/>
  <c r="O38" i="2" s="1"/>
  <c r="AG32" i="2"/>
  <c r="S32" i="1" s="1"/>
  <c r="I25" i="2"/>
  <c r="AG20" i="2"/>
  <c r="S20" i="1" s="1"/>
  <c r="AF18" i="2"/>
  <c r="R18" i="1" s="1"/>
  <c r="AG15" i="2"/>
  <c r="S15" i="1" s="1"/>
  <c r="AF13" i="2"/>
  <c r="R13" i="1" s="1"/>
  <c r="AG10" i="2"/>
  <c r="S10" i="1" s="1"/>
  <c r="AF8" i="2"/>
  <c r="R8" i="1" s="1"/>
  <c r="AG5" i="2"/>
  <c r="S5" i="1" s="1"/>
  <c r="AG47" i="2"/>
  <c r="S47" i="1" s="1"/>
  <c r="AF57" i="2"/>
  <c r="R57" i="1" s="1"/>
  <c r="AF22" i="2"/>
  <c r="R22" i="1" s="1"/>
  <c r="I78" i="2"/>
  <c r="N78" i="2" s="1"/>
  <c r="O78" i="2" s="1"/>
  <c r="AF78" i="2"/>
  <c r="R78" i="1" s="1"/>
  <c r="I61" i="2"/>
  <c r="N61" i="2" s="1"/>
  <c r="O61" i="2" s="1"/>
  <c r="AF53" i="2"/>
  <c r="R53" i="1" s="1"/>
  <c r="AF73" i="2"/>
  <c r="R73" i="1" s="1"/>
  <c r="AF72" i="2"/>
  <c r="R72" i="1" s="1"/>
  <c r="AG69" i="2"/>
  <c r="S69" i="1" s="1"/>
  <c r="AF60" i="2"/>
  <c r="R60" i="1" s="1"/>
  <c r="AF59" i="2"/>
  <c r="R59" i="1" s="1"/>
  <c r="AF49" i="2"/>
  <c r="R49" i="1" s="1"/>
  <c r="AG45" i="2"/>
  <c r="S45" i="1" s="1"/>
  <c r="AG44" i="2"/>
  <c r="S44" i="1" s="1"/>
  <c r="AG39" i="2"/>
  <c r="S39" i="1" s="1"/>
  <c r="AG33" i="2"/>
  <c r="S33" i="1" s="1"/>
  <c r="AG26" i="2"/>
  <c r="S26" i="1" s="1"/>
  <c r="AG21" i="2"/>
  <c r="S21" i="1" s="1"/>
  <c r="I10" i="2"/>
  <c r="I5" i="2"/>
  <c r="AG4" i="2"/>
  <c r="S4" i="1" s="1"/>
  <c r="N36" i="2"/>
  <c r="O36" i="2" s="1"/>
  <c r="I57" i="2"/>
  <c r="I56" i="2"/>
  <c r="N35" i="2"/>
  <c r="O35" i="2" s="1"/>
  <c r="N79" i="2"/>
  <c r="O79" i="2" s="1"/>
  <c r="N71" i="2"/>
  <c r="O71" i="2" s="1"/>
  <c r="N54" i="2"/>
  <c r="O54" i="2" s="1"/>
  <c r="N28" i="2"/>
  <c r="O28" i="2" s="1"/>
  <c r="I60" i="2"/>
  <c r="N60" i="2" s="1"/>
  <c r="O60" i="2" s="1"/>
  <c r="N66" i="2"/>
  <c r="O66" i="2" s="1"/>
  <c r="N55" i="2"/>
  <c r="O55" i="2" s="1"/>
  <c r="N48" i="2"/>
  <c r="O48" i="2" s="1"/>
  <c r="N29" i="2"/>
  <c r="O29" i="2" s="1"/>
  <c r="N39" i="2"/>
  <c r="O39" i="2" s="1"/>
  <c r="I62" i="2"/>
  <c r="N62" i="2" s="1"/>
  <c r="O62" i="2" s="1"/>
  <c r="I41" i="2"/>
  <c r="N41" i="2" s="1"/>
  <c r="O41" i="2" s="1"/>
  <c r="I50" i="2"/>
  <c r="N50" i="2" s="1"/>
  <c r="O50" i="2" s="1"/>
  <c r="N33" i="2"/>
  <c r="O33" i="2" s="1"/>
  <c r="N18" i="2"/>
  <c r="O18" i="2" s="1"/>
  <c r="I52" i="2"/>
  <c r="I27" i="2"/>
  <c r="I23" i="2"/>
  <c r="N16" i="2"/>
  <c r="O16" i="2" s="1"/>
  <c r="N8" i="2"/>
  <c r="O8" i="2" s="1"/>
  <c r="I53" i="2"/>
  <c r="I45" i="2"/>
  <c r="I15" i="2"/>
  <c r="N12" i="2"/>
  <c r="O12" i="2" s="1"/>
  <c r="N10" i="2"/>
  <c r="O10" i="2" s="1"/>
  <c r="I31" i="2"/>
  <c r="I17" i="2"/>
  <c r="N37" i="2"/>
  <c r="O37" i="2" s="1"/>
  <c r="I13" i="2"/>
  <c r="N9" i="2"/>
  <c r="O9" i="2" s="1"/>
  <c r="N7" i="2"/>
  <c r="O7" i="2" s="1"/>
  <c r="I19" i="2"/>
  <c r="K4" i="2"/>
  <c r="L4" i="2"/>
  <c r="I4" i="2"/>
  <c r="N4" i="2" s="1"/>
  <c r="O4" i="2" s="1"/>
  <c r="U5" i="2" l="1"/>
  <c r="V5" i="2" s="1"/>
  <c r="B7" i="1"/>
  <c r="B6" i="2"/>
  <c r="K5" i="2"/>
  <c r="I7" i="1"/>
  <c r="J6" i="2"/>
  <c r="C6" i="3"/>
  <c r="P6" i="1"/>
  <c r="X5" i="2"/>
  <c r="N5" i="2"/>
  <c r="O5" i="2" s="1"/>
  <c r="N21" i="2"/>
  <c r="O21" i="2" s="1"/>
  <c r="N69" i="2"/>
  <c r="O69" i="2" s="1"/>
  <c r="N81" i="2"/>
  <c r="O81" i="2" s="1"/>
  <c r="W5" i="2"/>
  <c r="N42" i="2"/>
  <c r="O42" i="2" s="1"/>
  <c r="N25" i="2"/>
  <c r="O25" i="2" s="1"/>
  <c r="S4" i="2"/>
  <c r="T4" i="2" s="1"/>
  <c r="Q4" i="2"/>
  <c r="N45" i="2"/>
  <c r="O45" i="2" s="1"/>
  <c r="N53" i="2"/>
  <c r="O53" i="2" s="1"/>
  <c r="N52" i="2"/>
  <c r="O52" i="2" s="1"/>
  <c r="N23" i="2"/>
  <c r="O23" i="2" s="1"/>
  <c r="N13" i="2"/>
  <c r="O13" i="2" s="1"/>
  <c r="N57" i="2"/>
  <c r="O57" i="2" s="1"/>
  <c r="N15" i="2"/>
  <c r="O15" i="2" s="1"/>
  <c r="N19" i="2"/>
  <c r="O19" i="2" s="1"/>
  <c r="N27" i="2"/>
  <c r="O27" i="2" s="1"/>
  <c r="N31" i="2"/>
  <c r="O31" i="2" s="1"/>
  <c r="N17" i="2"/>
  <c r="N56" i="2"/>
  <c r="O56" i="2" s="1"/>
  <c r="W4" i="2"/>
  <c r="U4" i="2"/>
  <c r="V4" i="2" s="1"/>
  <c r="X4" i="2"/>
  <c r="B8" i="1" l="1"/>
  <c r="B7" i="2"/>
  <c r="Q5" i="2"/>
  <c r="S5" i="2"/>
  <c r="T5" i="2" s="1"/>
  <c r="K6" i="2"/>
  <c r="L6" i="2"/>
  <c r="I8" i="1"/>
  <c r="J7" i="2"/>
  <c r="C7" i="3"/>
  <c r="P7" i="1"/>
  <c r="O17" i="2"/>
  <c r="R4" i="2"/>
  <c r="Y4" i="2"/>
  <c r="B9" i="1" l="1"/>
  <c r="B8" i="2"/>
  <c r="R5" i="2"/>
  <c r="Y5" i="2"/>
  <c r="I9" i="1"/>
  <c r="J8" i="2"/>
  <c r="P8" i="1"/>
  <c r="C8" i="3"/>
  <c r="L7" i="2"/>
  <c r="K7" i="2"/>
  <c r="X6" i="2"/>
  <c r="W6" i="2"/>
  <c r="U6" i="2"/>
  <c r="V6" i="2" s="1"/>
  <c r="Q6" i="2"/>
  <c r="S6" i="2"/>
  <c r="T6" i="2" s="1"/>
  <c r="K4" i="1"/>
  <c r="AB4" i="2"/>
  <c r="Z4" i="2"/>
  <c r="AE4" i="2" s="1"/>
  <c r="Q4" i="1" s="1"/>
  <c r="B10" i="1" l="1"/>
  <c r="B9" i="2"/>
  <c r="K5" i="1"/>
  <c r="AB5" i="2"/>
  <c r="Z5" i="2"/>
  <c r="Y6" i="2"/>
  <c r="R6" i="2"/>
  <c r="U7" i="2"/>
  <c r="V7" i="2" s="1"/>
  <c r="W7" i="2"/>
  <c r="X7" i="2"/>
  <c r="S7" i="2"/>
  <c r="T7" i="2" s="1"/>
  <c r="Q7" i="2"/>
  <c r="R7" i="2" s="1"/>
  <c r="K8" i="2"/>
  <c r="L8" i="2"/>
  <c r="I10" i="1"/>
  <c r="P9" i="1"/>
  <c r="C9" i="3"/>
  <c r="J9" i="2"/>
  <c r="AA4" i="2"/>
  <c r="M4" i="1" s="1"/>
  <c r="L4" i="1"/>
  <c r="AD4" i="2"/>
  <c r="N4" i="1" s="1"/>
  <c r="D4" i="3" s="1"/>
  <c r="H4" i="3" s="1"/>
  <c r="AC4" i="2"/>
  <c r="O4" i="1" s="1"/>
  <c r="B11" i="1" l="1"/>
  <c r="B10" i="2"/>
  <c r="AE5" i="2"/>
  <c r="Q5" i="1" s="1"/>
  <c r="AA5" i="2"/>
  <c r="M5" i="1" s="1"/>
  <c r="L5" i="1"/>
  <c r="AC5" i="2"/>
  <c r="O5" i="1" s="1"/>
  <c r="AD5" i="2"/>
  <c r="N5" i="1" s="1"/>
  <c r="D5" i="3" s="1"/>
  <c r="X8" i="2"/>
  <c r="W8" i="2"/>
  <c r="U8" i="2"/>
  <c r="V8" i="2" s="1"/>
  <c r="I11" i="1"/>
  <c r="J10" i="2"/>
  <c r="P10" i="1"/>
  <c r="C10" i="3"/>
  <c r="Q8" i="2"/>
  <c r="S8" i="2"/>
  <c r="T8" i="2" s="1"/>
  <c r="Y7" i="2"/>
  <c r="L9" i="2"/>
  <c r="K9" i="2"/>
  <c r="K6" i="1"/>
  <c r="AB6" i="2"/>
  <c r="Z6" i="2"/>
  <c r="G4" i="3"/>
  <c r="G5" i="3" l="1"/>
  <c r="H5" i="3"/>
  <c r="B12" i="1"/>
  <c r="B11" i="2"/>
  <c r="K7" i="1"/>
  <c r="Z7" i="2"/>
  <c r="AB7" i="2"/>
  <c r="S9" i="2"/>
  <c r="T9" i="2" s="1"/>
  <c r="Q9" i="2"/>
  <c r="Y8" i="2"/>
  <c r="R8" i="2"/>
  <c r="K10" i="2"/>
  <c r="L10" i="2"/>
  <c r="I12" i="1"/>
  <c r="C11" i="3"/>
  <c r="P11" i="1"/>
  <c r="J11" i="2"/>
  <c r="X9" i="2"/>
  <c r="W9" i="2"/>
  <c r="U9" i="2"/>
  <c r="V9" i="2" s="1"/>
  <c r="AE6" i="2"/>
  <c r="Q6" i="1" s="1"/>
  <c r="AA6" i="2"/>
  <c r="M6" i="1" s="1"/>
  <c r="L6" i="1"/>
  <c r="AD6" i="2"/>
  <c r="N6" i="1" s="1"/>
  <c r="D6" i="3" s="1"/>
  <c r="H6" i="3" s="1"/>
  <c r="AC6" i="2"/>
  <c r="O6" i="1" s="1"/>
  <c r="B13" i="1" l="1"/>
  <c r="B12" i="2"/>
  <c r="W10" i="2"/>
  <c r="X10" i="2"/>
  <c r="U10" i="2"/>
  <c r="V10" i="2" s="1"/>
  <c r="K8" i="1"/>
  <c r="Z8" i="2"/>
  <c r="AB8" i="2"/>
  <c r="I13" i="1"/>
  <c r="C12" i="3"/>
  <c r="J12" i="2"/>
  <c r="P12" i="1"/>
  <c r="Q10" i="2"/>
  <c r="S10" i="2"/>
  <c r="T10" i="2" s="1"/>
  <c r="G6" i="3"/>
  <c r="R9" i="2"/>
  <c r="Y9" i="2"/>
  <c r="AC7" i="2"/>
  <c r="O7" i="1" s="1"/>
  <c r="AD7" i="2"/>
  <c r="N7" i="1" s="1"/>
  <c r="D7" i="3" s="1"/>
  <c r="H7" i="3" s="1"/>
  <c r="AE7" i="2"/>
  <c r="Q7" i="1" s="1"/>
  <c r="AA7" i="2"/>
  <c r="M7" i="1" s="1"/>
  <c r="L7" i="1"/>
  <c r="L11" i="2"/>
  <c r="K11" i="2"/>
  <c r="B14" i="1" l="1"/>
  <c r="B13" i="2"/>
  <c r="Y10" i="2"/>
  <c r="R10" i="2"/>
  <c r="AD8" i="2"/>
  <c r="N8" i="1" s="1"/>
  <c r="D8" i="3" s="1"/>
  <c r="H8" i="3" s="1"/>
  <c r="AC8" i="2"/>
  <c r="O8" i="1" s="1"/>
  <c r="K9" i="1"/>
  <c r="Z9" i="2"/>
  <c r="AB9" i="2"/>
  <c r="Q11" i="2"/>
  <c r="S11" i="2"/>
  <c r="T11" i="2" s="1"/>
  <c r="W11" i="2"/>
  <c r="X11" i="2"/>
  <c r="U11" i="2"/>
  <c r="V11" i="2" s="1"/>
  <c r="K12" i="2"/>
  <c r="L12" i="2"/>
  <c r="I14" i="1"/>
  <c r="P13" i="1"/>
  <c r="J13" i="2"/>
  <c r="C13" i="3"/>
  <c r="G7" i="3"/>
  <c r="AE8" i="2"/>
  <c r="Q8" i="1" s="1"/>
  <c r="L8" i="1"/>
  <c r="AA8" i="2"/>
  <c r="M8" i="1" s="1"/>
  <c r="B15" i="1" l="1"/>
  <c r="B14" i="2"/>
  <c r="R11" i="2"/>
  <c r="Y11" i="2"/>
  <c r="AE9" i="2"/>
  <c r="Q9" i="1" s="1"/>
  <c r="AA9" i="2"/>
  <c r="M9" i="1" s="1"/>
  <c r="L9" i="1"/>
  <c r="G8" i="3"/>
  <c r="X12" i="2"/>
  <c r="U12" i="2"/>
  <c r="V12" i="2" s="1"/>
  <c r="W12" i="2"/>
  <c r="AD9" i="2"/>
  <c r="N9" i="1" s="1"/>
  <c r="D9" i="3" s="1"/>
  <c r="H9" i="3" s="1"/>
  <c r="AC9" i="2"/>
  <c r="O9" i="1" s="1"/>
  <c r="L13" i="2"/>
  <c r="K13" i="2"/>
  <c r="I15" i="1"/>
  <c r="J14" i="2"/>
  <c r="P14" i="1"/>
  <c r="C14" i="3"/>
  <c r="Q12" i="2"/>
  <c r="S12" i="2"/>
  <c r="T12" i="2" s="1"/>
  <c r="K10" i="1"/>
  <c r="Z10" i="2"/>
  <c r="AB10" i="2"/>
  <c r="B16" i="1" l="1"/>
  <c r="B15" i="2"/>
  <c r="G9" i="3"/>
  <c r="X13" i="2"/>
  <c r="W13" i="2"/>
  <c r="U13" i="2"/>
  <c r="V13" i="2" s="1"/>
  <c r="AC10" i="2"/>
  <c r="O10" i="1" s="1"/>
  <c r="AD10" i="2"/>
  <c r="N10" i="1" s="1"/>
  <c r="D10" i="3" s="1"/>
  <c r="H10" i="3" s="1"/>
  <c r="AE10" i="2"/>
  <c r="Q10" i="1" s="1"/>
  <c r="AA10" i="2"/>
  <c r="M10" i="1" s="1"/>
  <c r="L10" i="1"/>
  <c r="Y12" i="2"/>
  <c r="R12" i="2"/>
  <c r="K14" i="2"/>
  <c r="L14" i="2"/>
  <c r="I16" i="1"/>
  <c r="P15" i="1"/>
  <c r="C15" i="3"/>
  <c r="J15" i="2"/>
  <c r="Q13" i="2"/>
  <c r="S13" i="2"/>
  <c r="T13" i="2" s="1"/>
  <c r="K11" i="1"/>
  <c r="Z11" i="2"/>
  <c r="AB11" i="2"/>
  <c r="B17" i="1" l="1"/>
  <c r="B16" i="2"/>
  <c r="AD11" i="2"/>
  <c r="N11" i="1" s="1"/>
  <c r="D11" i="3" s="1"/>
  <c r="H11" i="3" s="1"/>
  <c r="AC11" i="2"/>
  <c r="O11" i="1" s="1"/>
  <c r="AE11" i="2"/>
  <c r="Q11" i="1" s="1"/>
  <c r="AA11" i="2"/>
  <c r="M11" i="1" s="1"/>
  <c r="L11" i="1"/>
  <c r="G10" i="3"/>
  <c r="K12" i="1"/>
  <c r="AB12" i="2"/>
  <c r="Z12" i="2"/>
  <c r="Y13" i="2"/>
  <c r="R13" i="2"/>
  <c r="K15" i="2"/>
  <c r="L15" i="2"/>
  <c r="I17" i="1"/>
  <c r="J16" i="2"/>
  <c r="P16" i="1"/>
  <c r="C16" i="3"/>
  <c r="X14" i="2"/>
  <c r="U14" i="2"/>
  <c r="V14" i="2" s="1"/>
  <c r="W14" i="2"/>
  <c r="Q14" i="2"/>
  <c r="S14" i="2"/>
  <c r="T14" i="2" s="1"/>
  <c r="B18" i="1" l="1"/>
  <c r="B17" i="2"/>
  <c r="AC12" i="2"/>
  <c r="O12" i="1" s="1"/>
  <c r="AD12" i="2"/>
  <c r="N12" i="1" s="1"/>
  <c r="D12" i="3" s="1"/>
  <c r="H12" i="3" s="1"/>
  <c r="K13" i="1"/>
  <c r="Z13" i="2"/>
  <c r="AB13" i="2"/>
  <c r="R14" i="2"/>
  <c r="Y14" i="2"/>
  <c r="AE12" i="2"/>
  <c r="Q12" i="1" s="1"/>
  <c r="AA12" i="2"/>
  <c r="M12" i="1" s="1"/>
  <c r="L12" i="1"/>
  <c r="L16" i="2"/>
  <c r="K16" i="2"/>
  <c r="I18" i="1"/>
  <c r="C17" i="3"/>
  <c r="P17" i="1"/>
  <c r="J17" i="2"/>
  <c r="U15" i="2"/>
  <c r="V15" i="2" s="1"/>
  <c r="W15" i="2"/>
  <c r="X15" i="2"/>
  <c r="Q15" i="2"/>
  <c r="S15" i="2"/>
  <c r="T15" i="2" s="1"/>
  <c r="G11" i="3"/>
  <c r="B19" i="1" l="1"/>
  <c r="B18" i="2"/>
  <c r="Q16" i="2"/>
  <c r="S16" i="2"/>
  <c r="T16" i="2" s="1"/>
  <c r="R15" i="2"/>
  <c r="Y15" i="2"/>
  <c r="K14" i="1"/>
  <c r="Z14" i="2"/>
  <c r="AB14" i="2"/>
  <c r="AD13" i="2"/>
  <c r="N13" i="1" s="1"/>
  <c r="D13" i="3" s="1"/>
  <c r="H13" i="3" s="1"/>
  <c r="AC13" i="2"/>
  <c r="O13" i="1" s="1"/>
  <c r="K17" i="2"/>
  <c r="L17" i="2"/>
  <c r="AE13" i="2"/>
  <c r="Q13" i="1" s="1"/>
  <c r="AA13" i="2"/>
  <c r="M13" i="1" s="1"/>
  <c r="L13" i="1"/>
  <c r="X16" i="2"/>
  <c r="U16" i="2"/>
  <c r="V16" i="2" s="1"/>
  <c r="W16" i="2"/>
  <c r="G12" i="3"/>
  <c r="I19" i="1"/>
  <c r="C18" i="3"/>
  <c r="P18" i="1"/>
  <c r="J18" i="2"/>
  <c r="B20" i="1" l="1"/>
  <c r="B19" i="2"/>
  <c r="K18" i="2"/>
  <c r="L18" i="2"/>
  <c r="AE14" i="2"/>
  <c r="Q14" i="1" s="1"/>
  <c r="L14" i="1"/>
  <c r="AA14" i="2"/>
  <c r="M14" i="1" s="1"/>
  <c r="U17" i="2"/>
  <c r="V17" i="2" s="1"/>
  <c r="W17" i="2"/>
  <c r="X17" i="2"/>
  <c r="S17" i="2"/>
  <c r="T17" i="2" s="1"/>
  <c r="Q17" i="2"/>
  <c r="I20" i="1"/>
  <c r="J19" i="2"/>
  <c r="C19" i="3"/>
  <c r="P19" i="1"/>
  <c r="G13" i="3"/>
  <c r="AD14" i="2"/>
  <c r="N14" i="1" s="1"/>
  <c r="D14" i="3" s="1"/>
  <c r="H14" i="3" s="1"/>
  <c r="AC14" i="2"/>
  <c r="O14" i="1" s="1"/>
  <c r="K15" i="1"/>
  <c r="Z15" i="2"/>
  <c r="AB15" i="2"/>
  <c r="R16" i="2"/>
  <c r="Y16" i="2"/>
  <c r="B21" i="1" l="1"/>
  <c r="B20" i="2"/>
  <c r="L19" i="2"/>
  <c r="K19" i="2"/>
  <c r="I21" i="1"/>
  <c r="P20" i="1"/>
  <c r="C20" i="3"/>
  <c r="J20" i="2"/>
  <c r="R17" i="2"/>
  <c r="Y17" i="2"/>
  <c r="G14" i="3"/>
  <c r="K16" i="1"/>
  <c r="AB16" i="2"/>
  <c r="Z16" i="2"/>
  <c r="AC15" i="2"/>
  <c r="O15" i="1" s="1"/>
  <c r="AD15" i="2"/>
  <c r="N15" i="1" s="1"/>
  <c r="D15" i="3" s="1"/>
  <c r="H15" i="3" s="1"/>
  <c r="AE15" i="2"/>
  <c r="Q15" i="1" s="1"/>
  <c r="AA15" i="2"/>
  <c r="M15" i="1" s="1"/>
  <c r="L15" i="1"/>
  <c r="X18" i="2"/>
  <c r="U18" i="2"/>
  <c r="V18" i="2" s="1"/>
  <c r="W18" i="2"/>
  <c r="S18" i="2"/>
  <c r="T18" i="2" s="1"/>
  <c r="Q18" i="2"/>
  <c r="B22" i="1" l="1"/>
  <c r="B21" i="2"/>
  <c r="K20" i="2"/>
  <c r="L20" i="2"/>
  <c r="R18" i="2"/>
  <c r="Y18" i="2"/>
  <c r="AC16" i="2"/>
  <c r="O16" i="1" s="1"/>
  <c r="AD16" i="2"/>
  <c r="N16" i="1" s="1"/>
  <c r="D16" i="3" s="1"/>
  <c r="H16" i="3" s="1"/>
  <c r="K17" i="1"/>
  <c r="Z17" i="2"/>
  <c r="AB17" i="2"/>
  <c r="G15" i="3"/>
  <c r="I22" i="1"/>
  <c r="C21" i="3"/>
  <c r="P21" i="1"/>
  <c r="J21" i="2"/>
  <c r="S19" i="2"/>
  <c r="T19" i="2" s="1"/>
  <c r="Q19" i="2"/>
  <c r="AE16" i="2"/>
  <c r="Q16" i="1" s="1"/>
  <c r="L16" i="1"/>
  <c r="AA16" i="2"/>
  <c r="M16" i="1" s="1"/>
  <c r="W19" i="2"/>
  <c r="X19" i="2"/>
  <c r="U19" i="2"/>
  <c r="V19" i="2" s="1"/>
  <c r="B23" i="1" l="1"/>
  <c r="B22" i="2"/>
  <c r="I23" i="1"/>
  <c r="P22" i="1"/>
  <c r="J22" i="2"/>
  <c r="C22" i="3"/>
  <c r="AE17" i="2"/>
  <c r="Q17" i="1" s="1"/>
  <c r="AA17" i="2"/>
  <c r="M17" i="1" s="1"/>
  <c r="L17" i="1"/>
  <c r="R19" i="2"/>
  <c r="Y19" i="2"/>
  <c r="AC17" i="2"/>
  <c r="O17" i="1" s="1"/>
  <c r="AD17" i="2"/>
  <c r="N17" i="1" s="1"/>
  <c r="D17" i="3" s="1"/>
  <c r="H17" i="3" s="1"/>
  <c r="G16" i="3"/>
  <c r="K18" i="1"/>
  <c r="Z18" i="2"/>
  <c r="AB18" i="2"/>
  <c r="L21" i="2"/>
  <c r="K21" i="2"/>
  <c r="U20" i="2"/>
  <c r="V20" i="2" s="1"/>
  <c r="X20" i="2"/>
  <c r="W20" i="2"/>
  <c r="Q20" i="2"/>
  <c r="R20" i="2" s="1"/>
  <c r="S20" i="2"/>
  <c r="B24" i="1" l="1"/>
  <c r="B23" i="2"/>
  <c r="Y20" i="2"/>
  <c r="T20" i="2"/>
  <c r="K19" i="1"/>
  <c r="Z19" i="2"/>
  <c r="AB19" i="2"/>
  <c r="W21" i="2"/>
  <c r="X21" i="2"/>
  <c r="U21" i="2"/>
  <c r="V21" i="2" s="1"/>
  <c r="AD18" i="2"/>
  <c r="N18" i="1" s="1"/>
  <c r="D18" i="3" s="1"/>
  <c r="H18" i="3" s="1"/>
  <c r="AC18" i="2"/>
  <c r="O18" i="1" s="1"/>
  <c r="K22" i="2"/>
  <c r="L22" i="2"/>
  <c r="G17" i="3"/>
  <c r="Q21" i="2"/>
  <c r="S21" i="2"/>
  <c r="T21" i="2" s="1"/>
  <c r="AE18" i="2"/>
  <c r="Q18" i="1" s="1"/>
  <c r="L18" i="1"/>
  <c r="AA18" i="2"/>
  <c r="M18" i="1" s="1"/>
  <c r="I24" i="1"/>
  <c r="P23" i="1"/>
  <c r="J23" i="2"/>
  <c r="C23" i="3"/>
  <c r="B25" i="1" l="1"/>
  <c r="B24" i="2"/>
  <c r="R21" i="2"/>
  <c r="Y21" i="2"/>
  <c r="X22" i="2"/>
  <c r="W22" i="2"/>
  <c r="U22" i="2"/>
  <c r="V22" i="2" s="1"/>
  <c r="Q22" i="2"/>
  <c r="S22" i="2"/>
  <c r="T22" i="2" s="1"/>
  <c r="K23" i="2"/>
  <c r="L23" i="2"/>
  <c r="G18" i="3"/>
  <c r="AC19" i="2"/>
  <c r="O19" i="1" s="1"/>
  <c r="AD19" i="2"/>
  <c r="N19" i="1" s="1"/>
  <c r="D19" i="3" s="1"/>
  <c r="H19" i="3" s="1"/>
  <c r="I25" i="1"/>
  <c r="P24" i="1"/>
  <c r="C24" i="3"/>
  <c r="J24" i="2"/>
  <c r="AE19" i="2"/>
  <c r="Q19" i="1" s="1"/>
  <c r="L19" i="1"/>
  <c r="AA19" i="2"/>
  <c r="M19" i="1" s="1"/>
  <c r="K20" i="1"/>
  <c r="AB20" i="2"/>
  <c r="Z20" i="2"/>
  <c r="B26" i="1" l="1"/>
  <c r="B25" i="2"/>
  <c r="AE20" i="2"/>
  <c r="Q20" i="1" s="1"/>
  <c r="L20" i="1"/>
  <c r="AA20" i="2"/>
  <c r="M20" i="1" s="1"/>
  <c r="W23" i="2"/>
  <c r="X23" i="2"/>
  <c r="U23" i="2"/>
  <c r="V23" i="2" s="1"/>
  <c r="Y22" i="2"/>
  <c r="R22" i="2"/>
  <c r="K24" i="2"/>
  <c r="L24" i="2"/>
  <c r="AC20" i="2"/>
  <c r="O20" i="1" s="1"/>
  <c r="AD20" i="2"/>
  <c r="N20" i="1" s="1"/>
  <c r="D20" i="3" s="1"/>
  <c r="H20" i="3" s="1"/>
  <c r="S23" i="2"/>
  <c r="T23" i="2" s="1"/>
  <c r="Q23" i="2"/>
  <c r="I26" i="1"/>
  <c r="J25" i="2"/>
  <c r="C25" i="3"/>
  <c r="P25" i="1"/>
  <c r="K21" i="1"/>
  <c r="AB21" i="2"/>
  <c r="Z21" i="2"/>
  <c r="G19" i="3"/>
  <c r="B27" i="1" l="1"/>
  <c r="B26" i="2"/>
  <c r="AE21" i="2"/>
  <c r="Q21" i="1" s="1"/>
  <c r="AA21" i="2"/>
  <c r="M21" i="1" s="1"/>
  <c r="L21" i="1"/>
  <c r="Q24" i="2"/>
  <c r="S24" i="2"/>
  <c r="T24" i="2" s="1"/>
  <c r="I27" i="1"/>
  <c r="C26" i="3"/>
  <c r="P26" i="1"/>
  <c r="J26" i="2"/>
  <c r="R23" i="2"/>
  <c r="Y23" i="2"/>
  <c r="G20" i="3"/>
  <c r="X24" i="2"/>
  <c r="W24" i="2"/>
  <c r="U24" i="2"/>
  <c r="V24" i="2" s="1"/>
  <c r="AD21" i="2"/>
  <c r="N21" i="1" s="1"/>
  <c r="D21" i="3" s="1"/>
  <c r="H21" i="3" s="1"/>
  <c r="AC21" i="2"/>
  <c r="O21" i="1" s="1"/>
  <c r="K22" i="1"/>
  <c r="AB22" i="2"/>
  <c r="Z22" i="2"/>
  <c r="K25" i="2"/>
  <c r="L25" i="2"/>
  <c r="B28" i="1" l="1"/>
  <c r="B27" i="2"/>
  <c r="AD22" i="2"/>
  <c r="N22" i="1" s="1"/>
  <c r="D22" i="3" s="1"/>
  <c r="H22" i="3" s="1"/>
  <c r="AC22" i="2"/>
  <c r="O22" i="1" s="1"/>
  <c r="X25" i="2"/>
  <c r="U25" i="2"/>
  <c r="V25" i="2" s="1"/>
  <c r="W25" i="2"/>
  <c r="Q25" i="2"/>
  <c r="S25" i="2"/>
  <c r="T25" i="2" s="1"/>
  <c r="R24" i="2"/>
  <c r="Y24" i="2"/>
  <c r="K23" i="1"/>
  <c r="Z23" i="2"/>
  <c r="AB23" i="2"/>
  <c r="L26" i="2"/>
  <c r="K26" i="2"/>
  <c r="I28" i="1"/>
  <c r="J27" i="2"/>
  <c r="C27" i="3"/>
  <c r="P27" i="1"/>
  <c r="G21" i="3"/>
  <c r="AE22" i="2"/>
  <c r="Q22" i="1" s="1"/>
  <c r="L22" i="1"/>
  <c r="AA22" i="2"/>
  <c r="M22" i="1" s="1"/>
  <c r="B29" i="1" l="1"/>
  <c r="B28" i="2"/>
  <c r="AC23" i="2"/>
  <c r="O23" i="1" s="1"/>
  <c r="AD23" i="2"/>
  <c r="N23" i="1" s="1"/>
  <c r="D23" i="3" s="1"/>
  <c r="H23" i="3" s="1"/>
  <c r="I29" i="1"/>
  <c r="P28" i="1"/>
  <c r="C28" i="3"/>
  <c r="J28" i="2"/>
  <c r="Q26" i="2"/>
  <c r="S26" i="2"/>
  <c r="T26" i="2" s="1"/>
  <c r="W26" i="2"/>
  <c r="X26" i="2"/>
  <c r="U26" i="2"/>
  <c r="V26" i="2" s="1"/>
  <c r="AE23" i="2"/>
  <c r="Q23" i="1" s="1"/>
  <c r="AA23" i="2"/>
  <c r="M23" i="1" s="1"/>
  <c r="L23" i="1"/>
  <c r="K24" i="1"/>
  <c r="Z24" i="2"/>
  <c r="AB24" i="2"/>
  <c r="Y25" i="2"/>
  <c r="R25" i="2"/>
  <c r="L27" i="2"/>
  <c r="K27" i="2"/>
  <c r="G22" i="3"/>
  <c r="B30" i="1" l="1"/>
  <c r="B29" i="2"/>
  <c r="Q27" i="2"/>
  <c r="S27" i="2"/>
  <c r="T27" i="2" s="1"/>
  <c r="W27" i="2"/>
  <c r="U27" i="2"/>
  <c r="V27" i="2" s="1"/>
  <c r="X27" i="2"/>
  <c r="R26" i="2"/>
  <c r="Y26" i="2"/>
  <c r="AD24" i="2"/>
  <c r="N24" i="1" s="1"/>
  <c r="D24" i="3" s="1"/>
  <c r="H24" i="3" s="1"/>
  <c r="AC24" i="2"/>
  <c r="O24" i="1" s="1"/>
  <c r="G23" i="3"/>
  <c r="K25" i="1"/>
  <c r="Z25" i="2"/>
  <c r="AB25" i="2"/>
  <c r="L28" i="2"/>
  <c r="K28" i="2"/>
  <c r="AE24" i="2"/>
  <c r="Q24" i="1" s="1"/>
  <c r="AA24" i="2"/>
  <c r="M24" i="1" s="1"/>
  <c r="L24" i="1"/>
  <c r="I30" i="1"/>
  <c r="C29" i="3"/>
  <c r="J29" i="2"/>
  <c r="P29" i="1"/>
  <c r="B31" i="1" l="1"/>
  <c r="B30" i="2"/>
  <c r="I31" i="1"/>
  <c r="C30" i="3"/>
  <c r="P30" i="1"/>
  <c r="J30" i="2"/>
  <c r="G24" i="3"/>
  <c r="K29" i="2"/>
  <c r="L29" i="2"/>
  <c r="K26" i="1"/>
  <c r="AB26" i="2"/>
  <c r="Z26" i="2"/>
  <c r="U28" i="2"/>
  <c r="V28" i="2" s="1"/>
  <c r="X28" i="2"/>
  <c r="W28" i="2"/>
  <c r="AC25" i="2"/>
  <c r="O25" i="1" s="1"/>
  <c r="AD25" i="2"/>
  <c r="N25" i="1" s="1"/>
  <c r="D25" i="3" s="1"/>
  <c r="H25" i="3" s="1"/>
  <c r="Q28" i="2"/>
  <c r="S28" i="2"/>
  <c r="T28" i="2" s="1"/>
  <c r="AE25" i="2"/>
  <c r="Q25" i="1" s="1"/>
  <c r="AA25" i="2"/>
  <c r="M25" i="1" s="1"/>
  <c r="L25" i="1"/>
  <c r="Y27" i="2"/>
  <c r="R27" i="2"/>
  <c r="B32" i="1" l="1"/>
  <c r="B31" i="2"/>
  <c r="AE26" i="2"/>
  <c r="Q26" i="1" s="1"/>
  <c r="L26" i="1"/>
  <c r="AA26" i="2"/>
  <c r="M26" i="1" s="1"/>
  <c r="K27" i="1"/>
  <c r="Z27" i="2"/>
  <c r="AB27" i="2"/>
  <c r="AC26" i="2"/>
  <c r="O26" i="1" s="1"/>
  <c r="AD26" i="2"/>
  <c r="N26" i="1" s="1"/>
  <c r="D26" i="3" s="1"/>
  <c r="H26" i="3" s="1"/>
  <c r="G25" i="3"/>
  <c r="L30" i="2"/>
  <c r="K30" i="2"/>
  <c r="X29" i="2"/>
  <c r="W29" i="2"/>
  <c r="U29" i="2"/>
  <c r="V29" i="2" s="1"/>
  <c r="Q29" i="2"/>
  <c r="S29" i="2"/>
  <c r="T29" i="2" s="1"/>
  <c r="R28" i="2"/>
  <c r="Y28" i="2"/>
  <c r="I32" i="1"/>
  <c r="J31" i="2"/>
  <c r="C31" i="3"/>
  <c r="P31" i="1"/>
  <c r="B33" i="1" l="1"/>
  <c r="B32" i="2"/>
  <c r="K31" i="2"/>
  <c r="L31" i="2"/>
  <c r="AC27" i="2"/>
  <c r="O27" i="1" s="1"/>
  <c r="AD27" i="2"/>
  <c r="N27" i="1" s="1"/>
  <c r="D27" i="3" s="1"/>
  <c r="H27" i="3" s="1"/>
  <c r="Q30" i="2"/>
  <c r="S30" i="2"/>
  <c r="T30" i="2" s="1"/>
  <c r="G26" i="3"/>
  <c r="AE27" i="2"/>
  <c r="Q27" i="1" s="1"/>
  <c r="AA27" i="2"/>
  <c r="M27" i="1" s="1"/>
  <c r="L27" i="1"/>
  <c r="I33" i="1"/>
  <c r="P32" i="1"/>
  <c r="C32" i="3"/>
  <c r="J32" i="2"/>
  <c r="R29" i="2"/>
  <c r="Y29" i="2"/>
  <c r="X30" i="2"/>
  <c r="W30" i="2"/>
  <c r="U30" i="2"/>
  <c r="V30" i="2" s="1"/>
  <c r="K28" i="1"/>
  <c r="AB28" i="2"/>
  <c r="Z28" i="2"/>
  <c r="B34" i="1" l="1"/>
  <c r="B33" i="2"/>
  <c r="R30" i="2"/>
  <c r="Y30" i="2"/>
  <c r="AE28" i="2"/>
  <c r="Q28" i="1" s="1"/>
  <c r="AA28" i="2"/>
  <c r="M28" i="1" s="1"/>
  <c r="L28" i="1"/>
  <c r="AD28" i="2"/>
  <c r="N28" i="1" s="1"/>
  <c r="D28" i="3" s="1"/>
  <c r="H28" i="3" s="1"/>
  <c r="AC28" i="2"/>
  <c r="O28" i="1" s="1"/>
  <c r="K29" i="1"/>
  <c r="AB29" i="2"/>
  <c r="Z29" i="2"/>
  <c r="K32" i="2"/>
  <c r="L32" i="2"/>
  <c r="W31" i="2"/>
  <c r="U31" i="2"/>
  <c r="V31" i="2" s="1"/>
  <c r="X31" i="2"/>
  <c r="I34" i="1"/>
  <c r="C33" i="3"/>
  <c r="P33" i="1"/>
  <c r="J33" i="2"/>
  <c r="G27" i="3"/>
  <c r="S31" i="2"/>
  <c r="T31" i="2" s="1"/>
  <c r="Q31" i="2"/>
  <c r="B35" i="1" l="1"/>
  <c r="B34" i="2"/>
  <c r="I35" i="1"/>
  <c r="P34" i="1"/>
  <c r="J34" i="2"/>
  <c r="C34" i="3"/>
  <c r="R31" i="2"/>
  <c r="Y31" i="2"/>
  <c r="AD29" i="2"/>
  <c r="N29" i="1" s="1"/>
  <c r="D29" i="3" s="1"/>
  <c r="H29" i="3" s="1"/>
  <c r="AC29" i="2"/>
  <c r="O29" i="1" s="1"/>
  <c r="L33" i="2"/>
  <c r="K33" i="2"/>
  <c r="G28" i="3"/>
  <c r="K30" i="1"/>
  <c r="AB30" i="2"/>
  <c r="Z30" i="2"/>
  <c r="U32" i="2"/>
  <c r="V32" i="2" s="1"/>
  <c r="W32" i="2"/>
  <c r="X32" i="2"/>
  <c r="Q32" i="2"/>
  <c r="S32" i="2"/>
  <c r="T32" i="2" s="1"/>
  <c r="AE29" i="2"/>
  <c r="Q29" i="1" s="1"/>
  <c r="AA29" i="2"/>
  <c r="M29" i="1" s="1"/>
  <c r="L29" i="1"/>
  <c r="B36" i="1" l="1"/>
  <c r="B35" i="2"/>
  <c r="S33" i="2"/>
  <c r="T33" i="2" s="1"/>
  <c r="Q33" i="2"/>
  <c r="G29" i="3"/>
  <c r="L34" i="2"/>
  <c r="K34" i="2"/>
  <c r="X33" i="2"/>
  <c r="W33" i="2"/>
  <c r="U33" i="2"/>
  <c r="V33" i="2" s="1"/>
  <c r="R32" i="2"/>
  <c r="Y32" i="2"/>
  <c r="K31" i="1"/>
  <c r="Z31" i="2"/>
  <c r="AB31" i="2"/>
  <c r="AE30" i="2"/>
  <c r="Q30" i="1" s="1"/>
  <c r="AA30" i="2"/>
  <c r="M30" i="1" s="1"/>
  <c r="L30" i="1"/>
  <c r="AD30" i="2"/>
  <c r="N30" i="1" s="1"/>
  <c r="D30" i="3" s="1"/>
  <c r="H30" i="3" s="1"/>
  <c r="AC30" i="2"/>
  <c r="O30" i="1" s="1"/>
  <c r="I36" i="1"/>
  <c r="J35" i="2"/>
  <c r="C35" i="3"/>
  <c r="P35" i="1"/>
  <c r="B37" i="1" l="1"/>
  <c r="B36" i="2"/>
  <c r="K32" i="1"/>
  <c r="AB32" i="2"/>
  <c r="Z32" i="2"/>
  <c r="G30" i="3"/>
  <c r="K35" i="2"/>
  <c r="L35" i="2"/>
  <c r="S34" i="2"/>
  <c r="T34" i="2" s="1"/>
  <c r="Q34" i="2"/>
  <c r="W34" i="2"/>
  <c r="U34" i="2"/>
  <c r="V34" i="2" s="1"/>
  <c r="X34" i="2"/>
  <c r="R33" i="2"/>
  <c r="Y33" i="2"/>
  <c r="I37" i="1"/>
  <c r="C36" i="3"/>
  <c r="J36" i="2"/>
  <c r="P36" i="1"/>
  <c r="AC31" i="2"/>
  <c r="O31" i="1" s="1"/>
  <c r="AD31" i="2"/>
  <c r="N31" i="1" s="1"/>
  <c r="D31" i="3" s="1"/>
  <c r="H31" i="3" s="1"/>
  <c r="AE31" i="2"/>
  <c r="Q31" i="1" s="1"/>
  <c r="L31" i="1"/>
  <c r="AA31" i="2"/>
  <c r="M31" i="1" s="1"/>
  <c r="B38" i="1" l="1"/>
  <c r="B37" i="2"/>
  <c r="U35" i="2"/>
  <c r="V35" i="2" s="1"/>
  <c r="W35" i="2"/>
  <c r="X35" i="2"/>
  <c r="K33" i="1"/>
  <c r="AB33" i="2"/>
  <c r="Z33" i="2"/>
  <c r="Y34" i="2"/>
  <c r="R34" i="2"/>
  <c r="G31" i="3"/>
  <c r="S35" i="2"/>
  <c r="T35" i="2" s="1"/>
  <c r="Q35" i="2"/>
  <c r="K36" i="2"/>
  <c r="L36" i="2"/>
  <c r="I38" i="1"/>
  <c r="P37" i="1"/>
  <c r="J37" i="2"/>
  <c r="C37" i="3"/>
  <c r="AE32" i="2"/>
  <c r="Q32" i="1" s="1"/>
  <c r="AA32" i="2"/>
  <c r="M32" i="1" s="1"/>
  <c r="L32" i="1"/>
  <c r="AD32" i="2"/>
  <c r="N32" i="1" s="1"/>
  <c r="D32" i="3" s="1"/>
  <c r="H32" i="3" s="1"/>
  <c r="AC32" i="2"/>
  <c r="O32" i="1" s="1"/>
  <c r="B39" i="1" l="1"/>
  <c r="B38" i="2"/>
  <c r="R35" i="2"/>
  <c r="Y35" i="2"/>
  <c r="AE33" i="2"/>
  <c r="Q33" i="1" s="1"/>
  <c r="L33" i="1"/>
  <c r="AA33" i="2"/>
  <c r="M33" i="1" s="1"/>
  <c r="K37" i="2"/>
  <c r="L37" i="2"/>
  <c r="I39" i="1"/>
  <c r="J38" i="2"/>
  <c r="C38" i="3"/>
  <c r="P38" i="1"/>
  <c r="G32" i="3"/>
  <c r="K34" i="1"/>
  <c r="AB34" i="2"/>
  <c r="Z34" i="2"/>
  <c r="AD33" i="2"/>
  <c r="N33" i="1" s="1"/>
  <c r="D33" i="3" s="1"/>
  <c r="H33" i="3" s="1"/>
  <c r="AC33" i="2"/>
  <c r="O33" i="1" s="1"/>
  <c r="U36" i="2"/>
  <c r="V36" i="2" s="1"/>
  <c r="X36" i="2"/>
  <c r="W36" i="2"/>
  <c r="S36" i="2"/>
  <c r="T36" i="2" s="1"/>
  <c r="Q36" i="2"/>
  <c r="B40" i="1" l="1"/>
  <c r="B39" i="2"/>
  <c r="K38" i="2"/>
  <c r="L38" i="2"/>
  <c r="Y36" i="2"/>
  <c r="R36" i="2"/>
  <c r="I40" i="1"/>
  <c r="J39" i="2"/>
  <c r="P39" i="1"/>
  <c r="C39" i="3"/>
  <c r="S37" i="2"/>
  <c r="T37" i="2" s="1"/>
  <c r="Q37" i="2"/>
  <c r="K35" i="1"/>
  <c r="AB35" i="2"/>
  <c r="Z35" i="2"/>
  <c r="W37" i="2"/>
  <c r="U37" i="2"/>
  <c r="V37" i="2" s="1"/>
  <c r="X37" i="2"/>
  <c r="G33" i="3"/>
  <c r="AE34" i="2"/>
  <c r="Q34" i="1" s="1"/>
  <c r="AA34" i="2"/>
  <c r="M34" i="1" s="1"/>
  <c r="L34" i="1"/>
  <c r="AC34" i="2"/>
  <c r="O34" i="1" s="1"/>
  <c r="AD34" i="2"/>
  <c r="N34" i="1" s="1"/>
  <c r="D34" i="3" s="1"/>
  <c r="H34" i="3" s="1"/>
  <c r="B41" i="1" l="1"/>
  <c r="B40" i="2"/>
  <c r="G34" i="3"/>
  <c r="AD35" i="2"/>
  <c r="N35" i="1" s="1"/>
  <c r="D35" i="3" s="1"/>
  <c r="H35" i="3" s="1"/>
  <c r="AC35" i="2"/>
  <c r="O35" i="1" s="1"/>
  <c r="Y37" i="2"/>
  <c r="R37" i="2"/>
  <c r="L39" i="2"/>
  <c r="K39" i="2"/>
  <c r="I41" i="1"/>
  <c r="P40" i="1"/>
  <c r="J40" i="2"/>
  <c r="C40" i="3"/>
  <c r="K36" i="1"/>
  <c r="Z36" i="2"/>
  <c r="AB36" i="2"/>
  <c r="W38" i="2"/>
  <c r="X38" i="2"/>
  <c r="U38" i="2"/>
  <c r="V38" i="2" s="1"/>
  <c r="AE35" i="2"/>
  <c r="Q35" i="1" s="1"/>
  <c r="AA35" i="2"/>
  <c r="M35" i="1" s="1"/>
  <c r="L35" i="1"/>
  <c r="S38" i="2"/>
  <c r="T38" i="2" s="1"/>
  <c r="Q38" i="2"/>
  <c r="B42" i="1" l="1"/>
  <c r="B41" i="2"/>
  <c r="Y38" i="2"/>
  <c r="R38" i="2"/>
  <c r="AD36" i="2"/>
  <c r="N36" i="1" s="1"/>
  <c r="D36" i="3" s="1"/>
  <c r="H36" i="3" s="1"/>
  <c r="AC36" i="2"/>
  <c r="O36" i="1" s="1"/>
  <c r="I42" i="1"/>
  <c r="C41" i="3"/>
  <c r="P41" i="1"/>
  <c r="J41" i="2"/>
  <c r="S39" i="2"/>
  <c r="T39" i="2" s="1"/>
  <c r="Q39" i="2"/>
  <c r="G35" i="3"/>
  <c r="K40" i="2"/>
  <c r="L40" i="2"/>
  <c r="X39" i="2"/>
  <c r="U39" i="2"/>
  <c r="V39" i="2" s="1"/>
  <c r="W39" i="2"/>
  <c r="K37" i="1"/>
  <c r="AB37" i="2"/>
  <c r="Z37" i="2"/>
  <c r="AE36" i="2"/>
  <c r="Q36" i="1" s="1"/>
  <c r="AA36" i="2"/>
  <c r="M36" i="1" s="1"/>
  <c r="L36" i="1"/>
  <c r="B43" i="1" l="1"/>
  <c r="B42" i="2"/>
  <c r="AA37" i="2"/>
  <c r="M37" i="1" s="1"/>
  <c r="L37" i="1"/>
  <c r="AE37" i="2"/>
  <c r="Q37" i="1" s="1"/>
  <c r="AD37" i="2"/>
  <c r="N37" i="1" s="1"/>
  <c r="D37" i="3" s="1"/>
  <c r="H37" i="3" s="1"/>
  <c r="AC37" i="2"/>
  <c r="O37" i="1" s="1"/>
  <c r="I43" i="1"/>
  <c r="C42" i="3"/>
  <c r="J42" i="2"/>
  <c r="P42" i="1"/>
  <c r="R39" i="2"/>
  <c r="Y39" i="2"/>
  <c r="K41" i="2"/>
  <c r="L41" i="2"/>
  <c r="G36" i="3"/>
  <c r="X40" i="2"/>
  <c r="U40" i="2"/>
  <c r="V40" i="2" s="1"/>
  <c r="W40" i="2"/>
  <c r="Q40" i="2"/>
  <c r="S40" i="2"/>
  <c r="T40" i="2" s="1"/>
  <c r="K38" i="1"/>
  <c r="AB38" i="2"/>
  <c r="Z38" i="2"/>
  <c r="B44" i="1" l="1"/>
  <c r="B43" i="2"/>
  <c r="AE38" i="2"/>
  <c r="Q38" i="1" s="1"/>
  <c r="L38" i="1"/>
  <c r="AA38" i="2"/>
  <c r="M38" i="1" s="1"/>
  <c r="Q41" i="2"/>
  <c r="S41" i="2"/>
  <c r="T41" i="2" s="1"/>
  <c r="AD38" i="2"/>
  <c r="N38" i="1" s="1"/>
  <c r="D38" i="3" s="1"/>
  <c r="H38" i="3" s="1"/>
  <c r="AC38" i="2"/>
  <c r="O38" i="1" s="1"/>
  <c r="K39" i="1"/>
  <c r="AB39" i="2"/>
  <c r="Z39" i="2"/>
  <c r="K42" i="2"/>
  <c r="L42" i="2"/>
  <c r="R40" i="2"/>
  <c r="Y40" i="2"/>
  <c r="I44" i="1"/>
  <c r="C43" i="3"/>
  <c r="J43" i="2"/>
  <c r="P43" i="1"/>
  <c r="G37" i="3"/>
  <c r="X41" i="2"/>
  <c r="U41" i="2"/>
  <c r="V41" i="2" s="1"/>
  <c r="W41" i="2"/>
  <c r="B45" i="1" l="1"/>
  <c r="B44" i="2"/>
  <c r="AE39" i="2"/>
  <c r="Q39" i="1" s="1"/>
  <c r="AA39" i="2"/>
  <c r="M39" i="1" s="1"/>
  <c r="L39" i="1"/>
  <c r="W42" i="2"/>
  <c r="U42" i="2"/>
  <c r="V42" i="2" s="1"/>
  <c r="X42" i="2"/>
  <c r="Q42" i="2"/>
  <c r="S42" i="2"/>
  <c r="T42" i="2" s="1"/>
  <c r="AD39" i="2"/>
  <c r="N39" i="1" s="1"/>
  <c r="D39" i="3" s="1"/>
  <c r="H39" i="3" s="1"/>
  <c r="AC39" i="2"/>
  <c r="O39" i="1" s="1"/>
  <c r="G38" i="3"/>
  <c r="L43" i="2"/>
  <c r="K43" i="2"/>
  <c r="R41" i="2"/>
  <c r="Y41" i="2"/>
  <c r="I45" i="1"/>
  <c r="P44" i="1"/>
  <c r="J44" i="2"/>
  <c r="C44" i="3"/>
  <c r="K40" i="1"/>
  <c r="Z40" i="2"/>
  <c r="AB40" i="2"/>
  <c r="B46" i="1" l="1"/>
  <c r="B45" i="2"/>
  <c r="AE40" i="2"/>
  <c r="Q40" i="1" s="1"/>
  <c r="L40" i="1"/>
  <c r="AA40" i="2"/>
  <c r="M40" i="1" s="1"/>
  <c r="AD40" i="2"/>
  <c r="N40" i="1" s="1"/>
  <c r="D40" i="3" s="1"/>
  <c r="H40" i="3" s="1"/>
  <c r="AC40" i="2"/>
  <c r="O40" i="1" s="1"/>
  <c r="R42" i="2"/>
  <c r="Y42" i="2"/>
  <c r="K41" i="1"/>
  <c r="Z41" i="2"/>
  <c r="AB41" i="2"/>
  <c r="S43" i="2"/>
  <c r="T43" i="2" s="1"/>
  <c r="Q43" i="2"/>
  <c r="G39" i="3"/>
  <c r="L44" i="2"/>
  <c r="K44" i="2"/>
  <c r="I46" i="1"/>
  <c r="P45" i="1"/>
  <c r="J45" i="2"/>
  <c r="C45" i="3"/>
  <c r="X43" i="2"/>
  <c r="U43" i="2"/>
  <c r="V43" i="2" s="1"/>
  <c r="W43" i="2"/>
  <c r="B47" i="1" l="1"/>
  <c r="B46" i="2"/>
  <c r="L45" i="2"/>
  <c r="K45" i="2"/>
  <c r="I47" i="1"/>
  <c r="C46" i="3"/>
  <c r="J46" i="2"/>
  <c r="P46" i="1"/>
  <c r="AD41" i="2"/>
  <c r="N41" i="1" s="1"/>
  <c r="D41" i="3" s="1"/>
  <c r="H41" i="3" s="1"/>
  <c r="AC41" i="2"/>
  <c r="O41" i="1" s="1"/>
  <c r="G40" i="3"/>
  <c r="R43" i="2"/>
  <c r="Y43" i="2"/>
  <c r="AE41" i="2"/>
  <c r="Q41" i="1" s="1"/>
  <c r="AA41" i="2"/>
  <c r="M41" i="1" s="1"/>
  <c r="L41" i="1"/>
  <c r="K42" i="1"/>
  <c r="Z42" i="2"/>
  <c r="AB42" i="2"/>
  <c r="S44" i="2"/>
  <c r="T44" i="2" s="1"/>
  <c r="Q44" i="2"/>
  <c r="X44" i="2"/>
  <c r="W44" i="2"/>
  <c r="U44" i="2"/>
  <c r="V44" i="2" s="1"/>
  <c r="B48" i="1" l="1"/>
  <c r="B47" i="2"/>
  <c r="K43" i="1"/>
  <c r="Z43" i="2"/>
  <c r="AB43" i="2"/>
  <c r="AD42" i="2"/>
  <c r="N42" i="1" s="1"/>
  <c r="D42" i="3" s="1"/>
  <c r="H42" i="3" s="1"/>
  <c r="AC42" i="2"/>
  <c r="O42" i="1" s="1"/>
  <c r="Y44" i="2"/>
  <c r="R44" i="2"/>
  <c r="AE42" i="2"/>
  <c r="Q42" i="1" s="1"/>
  <c r="AA42" i="2"/>
  <c r="M42" i="1" s="1"/>
  <c r="L42" i="1"/>
  <c r="L46" i="2"/>
  <c r="K46" i="2"/>
  <c r="S45" i="2"/>
  <c r="T45" i="2" s="1"/>
  <c r="Q45" i="2"/>
  <c r="G41" i="3"/>
  <c r="I48" i="1"/>
  <c r="J47" i="2"/>
  <c r="C47" i="3"/>
  <c r="P47" i="1"/>
  <c r="U45" i="2"/>
  <c r="V45" i="2" s="1"/>
  <c r="W45" i="2"/>
  <c r="X45" i="2"/>
  <c r="B49" i="1" l="1"/>
  <c r="B48" i="2"/>
  <c r="X46" i="2"/>
  <c r="W46" i="2"/>
  <c r="U46" i="2"/>
  <c r="V46" i="2" s="1"/>
  <c r="G42" i="3"/>
  <c r="S46" i="2"/>
  <c r="T46" i="2" s="1"/>
  <c r="Q46" i="2"/>
  <c r="AB44" i="2"/>
  <c r="Z44" i="2"/>
  <c r="K44" i="1"/>
  <c r="AE43" i="2"/>
  <c r="Q43" i="1" s="1"/>
  <c r="AA43" i="2"/>
  <c r="M43" i="1" s="1"/>
  <c r="L43" i="1"/>
  <c r="L47" i="2"/>
  <c r="K47" i="2"/>
  <c r="I49" i="1"/>
  <c r="P48" i="1"/>
  <c r="J48" i="2"/>
  <c r="C48" i="3"/>
  <c r="AD43" i="2"/>
  <c r="N43" i="1" s="1"/>
  <c r="D43" i="3" s="1"/>
  <c r="H43" i="3" s="1"/>
  <c r="AC43" i="2"/>
  <c r="O43" i="1" s="1"/>
  <c r="R45" i="2"/>
  <c r="Y45" i="2"/>
  <c r="B50" i="1" l="1"/>
  <c r="B49" i="2"/>
  <c r="G43" i="3"/>
  <c r="K45" i="1"/>
  <c r="Z45" i="2"/>
  <c r="AB45" i="2"/>
  <c r="AE44" i="2"/>
  <c r="Q44" i="1" s="1"/>
  <c r="L44" i="1"/>
  <c r="AA44" i="2"/>
  <c r="M44" i="1" s="1"/>
  <c r="W47" i="2"/>
  <c r="X47" i="2"/>
  <c r="U47" i="2"/>
  <c r="V47" i="2" s="1"/>
  <c r="AC44" i="2"/>
  <c r="O44" i="1" s="1"/>
  <c r="AD44" i="2"/>
  <c r="N44" i="1" s="1"/>
  <c r="D44" i="3" s="1"/>
  <c r="H44" i="3" s="1"/>
  <c r="Y46" i="2"/>
  <c r="R46" i="2"/>
  <c r="L48" i="2"/>
  <c r="K48" i="2"/>
  <c r="I50" i="1"/>
  <c r="C49" i="3"/>
  <c r="J49" i="2"/>
  <c r="P49" i="1"/>
  <c r="S47" i="2"/>
  <c r="T47" i="2" s="1"/>
  <c r="Q47" i="2"/>
  <c r="B51" i="1" l="1"/>
  <c r="B50" i="2"/>
  <c r="U48" i="2"/>
  <c r="V48" i="2" s="1"/>
  <c r="X48" i="2"/>
  <c r="W48" i="2"/>
  <c r="Y47" i="2"/>
  <c r="R47" i="2"/>
  <c r="AD45" i="2"/>
  <c r="N45" i="1" s="1"/>
  <c r="D45" i="3" s="1"/>
  <c r="H45" i="3" s="1"/>
  <c r="AC45" i="2"/>
  <c r="O45" i="1" s="1"/>
  <c r="K46" i="1"/>
  <c r="Z46" i="2"/>
  <c r="AB46" i="2"/>
  <c r="L49" i="2"/>
  <c r="K49" i="2"/>
  <c r="I51" i="1"/>
  <c r="C50" i="3"/>
  <c r="J50" i="2"/>
  <c r="P50" i="1"/>
  <c r="Q48" i="2"/>
  <c r="S48" i="2"/>
  <c r="T48" i="2" s="1"/>
  <c r="AE45" i="2"/>
  <c r="Q45" i="1" s="1"/>
  <c r="AA45" i="2"/>
  <c r="M45" i="1" s="1"/>
  <c r="L45" i="1"/>
  <c r="G44" i="3"/>
  <c r="B52" i="1" l="1"/>
  <c r="B51" i="2"/>
  <c r="Q49" i="2"/>
  <c r="S49" i="2"/>
  <c r="T49" i="2" s="1"/>
  <c r="X49" i="2"/>
  <c r="W49" i="2"/>
  <c r="U49" i="2"/>
  <c r="V49" i="2" s="1"/>
  <c r="AD46" i="2"/>
  <c r="N46" i="1" s="1"/>
  <c r="D46" i="3" s="1"/>
  <c r="H46" i="3" s="1"/>
  <c r="AC46" i="2"/>
  <c r="O46" i="1" s="1"/>
  <c r="K50" i="2"/>
  <c r="L50" i="2"/>
  <c r="AE46" i="2"/>
  <c r="Q46" i="1" s="1"/>
  <c r="L46" i="1"/>
  <c r="AA46" i="2"/>
  <c r="M46" i="1" s="1"/>
  <c r="G45" i="3"/>
  <c r="R48" i="2"/>
  <c r="Y48" i="2"/>
  <c r="Z47" i="2"/>
  <c r="AB47" i="2"/>
  <c r="K47" i="1"/>
  <c r="I52" i="1"/>
  <c r="C51" i="3"/>
  <c r="J51" i="2"/>
  <c r="P51" i="1"/>
  <c r="B53" i="1" l="1"/>
  <c r="B52" i="2"/>
  <c r="L51" i="2"/>
  <c r="K51" i="2"/>
  <c r="X50" i="2"/>
  <c r="W50" i="2"/>
  <c r="U50" i="2"/>
  <c r="V50" i="2" s="1"/>
  <c r="I53" i="1"/>
  <c r="P52" i="1"/>
  <c r="C52" i="3"/>
  <c r="J52" i="2"/>
  <c r="AA47" i="2"/>
  <c r="M47" i="1" s="1"/>
  <c r="L47" i="1"/>
  <c r="AE47" i="2"/>
  <c r="Q47" i="1" s="1"/>
  <c r="K48" i="1"/>
  <c r="Z48" i="2"/>
  <c r="AB48" i="2"/>
  <c r="Q50" i="2"/>
  <c r="S50" i="2"/>
  <c r="T50" i="2" s="1"/>
  <c r="G46" i="3"/>
  <c r="AD47" i="2"/>
  <c r="N47" i="1" s="1"/>
  <c r="D47" i="3" s="1"/>
  <c r="H47" i="3" s="1"/>
  <c r="AC47" i="2"/>
  <c r="O47" i="1" s="1"/>
  <c r="R49" i="2"/>
  <c r="Y49" i="2"/>
  <c r="B54" i="1" l="1"/>
  <c r="B53" i="2"/>
  <c r="K52" i="2"/>
  <c r="L52" i="2"/>
  <c r="K49" i="1"/>
  <c r="Z49" i="2"/>
  <c r="AB49" i="2"/>
  <c r="G47" i="3"/>
  <c r="I54" i="1"/>
  <c r="C53" i="3"/>
  <c r="P53" i="1"/>
  <c r="J53" i="2"/>
  <c r="R50" i="2"/>
  <c r="Y50" i="2"/>
  <c r="AD48" i="2"/>
  <c r="N48" i="1" s="1"/>
  <c r="D48" i="3" s="1"/>
  <c r="H48" i="3" s="1"/>
  <c r="AC48" i="2"/>
  <c r="O48" i="1" s="1"/>
  <c r="AE48" i="2"/>
  <c r="Q48" i="1" s="1"/>
  <c r="AA48" i="2"/>
  <c r="M48" i="1" s="1"/>
  <c r="L48" i="1"/>
  <c r="Q51" i="2"/>
  <c r="S51" i="2"/>
  <c r="T51" i="2" s="1"/>
  <c r="W51" i="2"/>
  <c r="X51" i="2"/>
  <c r="U51" i="2"/>
  <c r="V51" i="2" s="1"/>
  <c r="B55" i="1" l="1"/>
  <c r="B54" i="2"/>
  <c r="L53" i="2"/>
  <c r="K53" i="2"/>
  <c r="AD49" i="2"/>
  <c r="N49" i="1" s="1"/>
  <c r="D49" i="3" s="1"/>
  <c r="H49" i="3" s="1"/>
  <c r="AC49" i="2"/>
  <c r="O49" i="1" s="1"/>
  <c r="I55" i="1"/>
  <c r="C54" i="3"/>
  <c r="J54" i="2"/>
  <c r="P54" i="1"/>
  <c r="R51" i="2"/>
  <c r="Y51" i="2"/>
  <c r="G48" i="3"/>
  <c r="AE49" i="2"/>
  <c r="Q49" i="1" s="1"/>
  <c r="L49" i="1"/>
  <c r="AA49" i="2"/>
  <c r="M49" i="1" s="1"/>
  <c r="W52" i="2"/>
  <c r="X52" i="2"/>
  <c r="U52" i="2"/>
  <c r="V52" i="2" s="1"/>
  <c r="K50" i="1"/>
  <c r="AB50" i="2"/>
  <c r="Z50" i="2"/>
  <c r="S52" i="2"/>
  <c r="T52" i="2" s="1"/>
  <c r="Q52" i="2"/>
  <c r="B56" i="1" l="1"/>
  <c r="B55" i="2"/>
  <c r="R52" i="2"/>
  <c r="Y52" i="2"/>
  <c r="AC50" i="2"/>
  <c r="O50" i="1" s="1"/>
  <c r="AD50" i="2"/>
  <c r="N50" i="1" s="1"/>
  <c r="D50" i="3" s="1"/>
  <c r="H50" i="3" s="1"/>
  <c r="AE50" i="2"/>
  <c r="Q50" i="1" s="1"/>
  <c r="L50" i="1"/>
  <c r="AA50" i="2"/>
  <c r="M50" i="1" s="1"/>
  <c r="L54" i="2"/>
  <c r="K54" i="2"/>
  <c r="S53" i="2"/>
  <c r="T53" i="2" s="1"/>
  <c r="Q53" i="2"/>
  <c r="K51" i="1"/>
  <c r="AB51" i="2"/>
  <c r="Z51" i="2"/>
  <c r="I56" i="1"/>
  <c r="C55" i="3"/>
  <c r="P55" i="1"/>
  <c r="J55" i="2"/>
  <c r="G49" i="3"/>
  <c r="X53" i="2"/>
  <c r="U53" i="2"/>
  <c r="V53" i="2" s="1"/>
  <c r="W53" i="2"/>
  <c r="B57" i="1" l="1"/>
  <c r="B56" i="2"/>
  <c r="S54" i="2"/>
  <c r="T54" i="2" s="1"/>
  <c r="Q54" i="2"/>
  <c r="X54" i="2"/>
  <c r="W54" i="2"/>
  <c r="U54" i="2"/>
  <c r="V54" i="2" s="1"/>
  <c r="G50" i="3"/>
  <c r="R53" i="2"/>
  <c r="Y53" i="2"/>
  <c r="I57" i="1"/>
  <c r="J56" i="2"/>
  <c r="P56" i="1"/>
  <c r="C56" i="3"/>
  <c r="AE51" i="2"/>
  <c r="Q51" i="1" s="1"/>
  <c r="L51" i="1"/>
  <c r="AA51" i="2"/>
  <c r="M51" i="1" s="1"/>
  <c r="L55" i="2"/>
  <c r="K55" i="2"/>
  <c r="K52" i="1"/>
  <c r="AB52" i="2"/>
  <c r="Z52" i="2"/>
  <c r="AC51" i="2"/>
  <c r="O51" i="1" s="1"/>
  <c r="AD51" i="2"/>
  <c r="N51" i="1" s="1"/>
  <c r="D51" i="3" s="1"/>
  <c r="H51" i="3" s="1"/>
  <c r="B58" i="1" l="1"/>
  <c r="B57" i="2"/>
  <c r="K56" i="2"/>
  <c r="L56" i="2"/>
  <c r="K53" i="1"/>
  <c r="Z53" i="2"/>
  <c r="AB53" i="2"/>
  <c r="Q55" i="2"/>
  <c r="S55" i="2"/>
  <c r="T55" i="2" s="1"/>
  <c r="X55" i="2"/>
  <c r="W55" i="2"/>
  <c r="U55" i="2"/>
  <c r="V55" i="2" s="1"/>
  <c r="R54" i="2"/>
  <c r="Y54" i="2"/>
  <c r="G51" i="3"/>
  <c r="I58" i="1"/>
  <c r="J57" i="2"/>
  <c r="C57" i="3"/>
  <c r="P57" i="1"/>
  <c r="AE52" i="2"/>
  <c r="Q52" i="1" s="1"/>
  <c r="AA52" i="2"/>
  <c r="M52" i="1" s="1"/>
  <c r="L52" i="1"/>
  <c r="AD52" i="2"/>
  <c r="N52" i="1" s="1"/>
  <c r="D52" i="3" s="1"/>
  <c r="H52" i="3" s="1"/>
  <c r="AC52" i="2"/>
  <c r="O52" i="1" s="1"/>
  <c r="B59" i="1" l="1"/>
  <c r="B58" i="2"/>
  <c r="K54" i="1"/>
  <c r="Z54" i="2"/>
  <c r="AB54" i="2"/>
  <c r="R55" i="2"/>
  <c r="Y55" i="2"/>
  <c r="L57" i="2"/>
  <c r="K57" i="2"/>
  <c r="I59" i="1"/>
  <c r="C58" i="3"/>
  <c r="P58" i="1"/>
  <c r="J58" i="2"/>
  <c r="G52" i="3"/>
  <c r="AC53" i="2"/>
  <c r="O53" i="1" s="1"/>
  <c r="AD53" i="2"/>
  <c r="N53" i="1" s="1"/>
  <c r="D53" i="3" s="1"/>
  <c r="H53" i="3" s="1"/>
  <c r="AE53" i="2"/>
  <c r="Q53" i="1" s="1"/>
  <c r="L53" i="1"/>
  <c r="AA53" i="2"/>
  <c r="M53" i="1" s="1"/>
  <c r="U56" i="2"/>
  <c r="V56" i="2" s="1"/>
  <c r="W56" i="2"/>
  <c r="X56" i="2"/>
  <c r="S56" i="2"/>
  <c r="T56" i="2" s="1"/>
  <c r="Q56" i="2"/>
  <c r="B60" i="1" l="1"/>
  <c r="B59" i="2"/>
  <c r="R56" i="2"/>
  <c r="Y56" i="2"/>
  <c r="I60" i="1"/>
  <c r="C59" i="3"/>
  <c r="P59" i="1"/>
  <c r="J59" i="2"/>
  <c r="Q57" i="2"/>
  <c r="S57" i="2"/>
  <c r="T57" i="2" s="1"/>
  <c r="W57" i="2"/>
  <c r="X57" i="2"/>
  <c r="U57" i="2"/>
  <c r="V57" i="2" s="1"/>
  <c r="K55" i="1"/>
  <c r="Z55" i="2"/>
  <c r="AB55" i="2"/>
  <c r="G53" i="3"/>
  <c r="AE54" i="2"/>
  <c r="Q54" i="1" s="1"/>
  <c r="AA54" i="2"/>
  <c r="M54" i="1" s="1"/>
  <c r="L54" i="1"/>
  <c r="K58" i="2"/>
  <c r="L58" i="2"/>
  <c r="AC54" i="2"/>
  <c r="O54" i="1" s="1"/>
  <c r="AD54" i="2"/>
  <c r="N54" i="1" s="1"/>
  <c r="D54" i="3" s="1"/>
  <c r="H54" i="3" s="1"/>
  <c r="B61" i="1" l="1"/>
  <c r="B60" i="2"/>
  <c r="G54" i="3"/>
  <c r="U58" i="2"/>
  <c r="V58" i="2" s="1"/>
  <c r="X58" i="2"/>
  <c r="W58" i="2"/>
  <c r="S58" i="2"/>
  <c r="T58" i="2" s="1"/>
  <c r="Q58" i="2"/>
  <c r="Y57" i="2"/>
  <c r="R57" i="2"/>
  <c r="K59" i="2"/>
  <c r="L59" i="2"/>
  <c r="I61" i="1"/>
  <c r="J60" i="2"/>
  <c r="C60" i="3"/>
  <c r="P60" i="1"/>
  <c r="AD55" i="2"/>
  <c r="N55" i="1" s="1"/>
  <c r="D55" i="3" s="1"/>
  <c r="H55" i="3" s="1"/>
  <c r="AC55" i="2"/>
  <c r="O55" i="1" s="1"/>
  <c r="K56" i="1"/>
  <c r="Z56" i="2"/>
  <c r="AB56" i="2"/>
  <c r="AE55" i="2"/>
  <c r="Q55" i="1" s="1"/>
  <c r="L55" i="1"/>
  <c r="AA55" i="2"/>
  <c r="M55" i="1" s="1"/>
  <c r="B62" i="1" l="1"/>
  <c r="B61" i="2"/>
  <c r="Q59" i="2"/>
  <c r="S59" i="2"/>
  <c r="T59" i="2" s="1"/>
  <c r="K57" i="1"/>
  <c r="Z57" i="2"/>
  <c r="AB57" i="2"/>
  <c r="I62" i="1"/>
  <c r="C61" i="3"/>
  <c r="P61" i="1"/>
  <c r="J61" i="2"/>
  <c r="AC56" i="2"/>
  <c r="O56" i="1" s="1"/>
  <c r="AD56" i="2"/>
  <c r="N56" i="1" s="1"/>
  <c r="D56" i="3" s="1"/>
  <c r="H56" i="3" s="1"/>
  <c r="G55" i="3"/>
  <c r="X59" i="2"/>
  <c r="W59" i="2"/>
  <c r="U59" i="2"/>
  <c r="V59" i="2" s="1"/>
  <c r="AE56" i="2"/>
  <c r="Q56" i="1" s="1"/>
  <c r="L56" i="1"/>
  <c r="AA56" i="2"/>
  <c r="M56" i="1" s="1"/>
  <c r="Y58" i="2"/>
  <c r="R58" i="2"/>
  <c r="L60" i="2"/>
  <c r="K60" i="2"/>
  <c r="B63" i="1" l="1"/>
  <c r="B62" i="2"/>
  <c r="G56" i="3"/>
  <c r="X60" i="2"/>
  <c r="U60" i="2"/>
  <c r="V60" i="2" s="1"/>
  <c r="W60" i="2"/>
  <c r="K58" i="1"/>
  <c r="Z58" i="2"/>
  <c r="AB58" i="2"/>
  <c r="AC57" i="2"/>
  <c r="O57" i="1" s="1"/>
  <c r="AD57" i="2"/>
  <c r="N57" i="1" s="1"/>
  <c r="D57" i="3" s="1"/>
  <c r="H57" i="3" s="1"/>
  <c r="S60" i="2"/>
  <c r="T60" i="2" s="1"/>
  <c r="Q60" i="2"/>
  <c r="K61" i="2"/>
  <c r="L61" i="2"/>
  <c r="I63" i="1"/>
  <c r="C62" i="3"/>
  <c r="J62" i="2"/>
  <c r="P62" i="1"/>
  <c r="AE57" i="2"/>
  <c r="Q57" i="1" s="1"/>
  <c r="AA57" i="2"/>
  <c r="M57" i="1" s="1"/>
  <c r="L57" i="1"/>
  <c r="Y59" i="2"/>
  <c r="R59" i="2"/>
  <c r="B64" i="1" l="1"/>
  <c r="B63" i="2"/>
  <c r="Y60" i="2"/>
  <c r="R60" i="2"/>
  <c r="AB60" i="2" s="1"/>
  <c r="K59" i="1"/>
  <c r="Z59" i="2"/>
  <c r="AB59" i="2"/>
  <c r="AC58" i="2"/>
  <c r="O58" i="1" s="1"/>
  <c r="AD58" i="2"/>
  <c r="N58" i="1" s="1"/>
  <c r="D58" i="3" s="1"/>
  <c r="H58" i="3" s="1"/>
  <c r="G57" i="3"/>
  <c r="AE58" i="2"/>
  <c r="Q58" i="1" s="1"/>
  <c r="L58" i="1"/>
  <c r="AA58" i="2"/>
  <c r="M58" i="1" s="1"/>
  <c r="K62" i="2"/>
  <c r="L62" i="2"/>
  <c r="I64" i="1"/>
  <c r="J63" i="2"/>
  <c r="P63" i="1"/>
  <c r="C63" i="3"/>
  <c r="W61" i="2"/>
  <c r="X61" i="2"/>
  <c r="U61" i="2"/>
  <c r="V61" i="2" s="1"/>
  <c r="Q61" i="2"/>
  <c r="S61" i="2"/>
  <c r="T61" i="2" s="1"/>
  <c r="B65" i="1" l="1"/>
  <c r="B64" i="2"/>
  <c r="AE59" i="2"/>
  <c r="Q59" i="1" s="1"/>
  <c r="AA59" i="2"/>
  <c r="M59" i="1" s="1"/>
  <c r="L59" i="1"/>
  <c r="R61" i="2"/>
  <c r="Y61" i="2"/>
  <c r="G58" i="3"/>
  <c r="AD59" i="2"/>
  <c r="N59" i="1" s="1"/>
  <c r="D59" i="3" s="1"/>
  <c r="H59" i="3" s="1"/>
  <c r="AC59" i="2"/>
  <c r="O59" i="1" s="1"/>
  <c r="L63" i="2"/>
  <c r="K63" i="2"/>
  <c r="I65" i="1"/>
  <c r="P64" i="1"/>
  <c r="J64" i="2"/>
  <c r="C64" i="3"/>
  <c r="U62" i="2"/>
  <c r="V62" i="2" s="1"/>
  <c r="X62" i="2"/>
  <c r="W62" i="2"/>
  <c r="AC60" i="2"/>
  <c r="O60" i="1" s="1"/>
  <c r="AD60" i="2"/>
  <c r="N60" i="1" s="1"/>
  <c r="D60" i="3" s="1"/>
  <c r="H60" i="3" s="1"/>
  <c r="Q62" i="2"/>
  <c r="S62" i="2"/>
  <c r="T62" i="2" s="1"/>
  <c r="K60" i="1"/>
  <c r="Z60" i="2"/>
  <c r="B66" i="1" l="1"/>
  <c r="B65" i="2"/>
  <c r="I66" i="1"/>
  <c r="C65" i="3"/>
  <c r="P65" i="1"/>
  <c r="J65" i="2"/>
  <c r="R62" i="2"/>
  <c r="Y62" i="2"/>
  <c r="G59" i="3"/>
  <c r="AE60" i="2"/>
  <c r="Q60" i="1" s="1"/>
  <c r="L60" i="1"/>
  <c r="AA60" i="2"/>
  <c r="M60" i="1" s="1"/>
  <c r="G60" i="3"/>
  <c r="K61" i="1"/>
  <c r="AB61" i="2"/>
  <c r="Z61" i="2"/>
  <c r="Q63" i="2"/>
  <c r="S63" i="2"/>
  <c r="T63" i="2" s="1"/>
  <c r="X63" i="2"/>
  <c r="W63" i="2"/>
  <c r="U63" i="2"/>
  <c r="V63" i="2" s="1"/>
  <c r="L64" i="2"/>
  <c r="K64" i="2"/>
  <c r="B67" i="1" l="1"/>
  <c r="B66" i="2"/>
  <c r="I67" i="1"/>
  <c r="C66" i="3"/>
  <c r="J66" i="2"/>
  <c r="P66" i="1"/>
  <c r="U64" i="2"/>
  <c r="V64" i="2" s="1"/>
  <c r="X64" i="2"/>
  <c r="W64" i="2"/>
  <c r="S64" i="2"/>
  <c r="T64" i="2" s="1"/>
  <c r="Q64" i="2"/>
  <c r="K62" i="1"/>
  <c r="AB62" i="2"/>
  <c r="Z62" i="2"/>
  <c r="Y63" i="2"/>
  <c r="R63" i="2"/>
  <c r="AE61" i="2"/>
  <c r="Q61" i="1" s="1"/>
  <c r="AA61" i="2"/>
  <c r="M61" i="1" s="1"/>
  <c r="L61" i="1"/>
  <c r="L65" i="2"/>
  <c r="K65" i="2"/>
  <c r="AC61" i="2"/>
  <c r="O61" i="1" s="1"/>
  <c r="AD61" i="2"/>
  <c r="N61" i="1" s="1"/>
  <c r="D61" i="3" s="1"/>
  <c r="H61" i="3" s="1"/>
  <c r="B68" i="1" l="1"/>
  <c r="B67" i="2"/>
  <c r="K63" i="1"/>
  <c r="AB63" i="2"/>
  <c r="Z63" i="2"/>
  <c r="I68" i="1"/>
  <c r="J67" i="2"/>
  <c r="C67" i="3"/>
  <c r="P67" i="1"/>
  <c r="AE62" i="2"/>
  <c r="Q62" i="1" s="1"/>
  <c r="AA62" i="2"/>
  <c r="M62" i="1" s="1"/>
  <c r="L62" i="1"/>
  <c r="AC62" i="2"/>
  <c r="O62" i="1" s="1"/>
  <c r="AD62" i="2"/>
  <c r="N62" i="1" s="1"/>
  <c r="D62" i="3" s="1"/>
  <c r="H62" i="3" s="1"/>
  <c r="G61" i="3"/>
  <c r="R64" i="2"/>
  <c r="Y64" i="2"/>
  <c r="Q65" i="2"/>
  <c r="S65" i="2"/>
  <c r="T65" i="2" s="1"/>
  <c r="X65" i="2"/>
  <c r="U65" i="2"/>
  <c r="V65" i="2" s="1"/>
  <c r="W65" i="2"/>
  <c r="K66" i="2"/>
  <c r="L66" i="2"/>
  <c r="B69" i="1" l="1"/>
  <c r="B68" i="2"/>
  <c r="AD63" i="2"/>
  <c r="N63" i="1" s="1"/>
  <c r="D63" i="3" s="1"/>
  <c r="H63" i="3" s="1"/>
  <c r="AC63" i="2"/>
  <c r="O63" i="1" s="1"/>
  <c r="G62" i="3"/>
  <c r="W66" i="2"/>
  <c r="X66" i="2"/>
  <c r="U66" i="2"/>
  <c r="V66" i="2" s="1"/>
  <c r="Q66" i="2"/>
  <c r="S66" i="2"/>
  <c r="T66" i="2" s="1"/>
  <c r="Y65" i="2"/>
  <c r="R65" i="2"/>
  <c r="L67" i="2"/>
  <c r="K67" i="2"/>
  <c r="K64" i="1"/>
  <c r="Z64" i="2"/>
  <c r="AB64" i="2"/>
  <c r="I69" i="1"/>
  <c r="J68" i="2"/>
  <c r="P68" i="1"/>
  <c r="C68" i="3"/>
  <c r="AE63" i="2"/>
  <c r="Q63" i="1" s="1"/>
  <c r="L63" i="1"/>
  <c r="AA63" i="2"/>
  <c r="M63" i="1" s="1"/>
  <c r="B70" i="1" l="1"/>
  <c r="B69" i="2"/>
  <c r="AE64" i="2"/>
  <c r="Q64" i="1" s="1"/>
  <c r="AA64" i="2"/>
  <c r="M64" i="1" s="1"/>
  <c r="L64" i="1"/>
  <c r="S67" i="2"/>
  <c r="T67" i="2" s="1"/>
  <c r="Q67" i="2"/>
  <c r="G63" i="3"/>
  <c r="X67" i="2"/>
  <c r="U67" i="2"/>
  <c r="V67" i="2" s="1"/>
  <c r="W67" i="2"/>
  <c r="K65" i="1"/>
  <c r="AB65" i="2"/>
  <c r="Z65" i="2"/>
  <c r="R66" i="2"/>
  <c r="Y66" i="2"/>
  <c r="K68" i="2"/>
  <c r="L68" i="2"/>
  <c r="I70" i="1"/>
  <c r="J69" i="2"/>
  <c r="C69" i="3"/>
  <c r="P69" i="1"/>
  <c r="AD64" i="2"/>
  <c r="N64" i="1" s="1"/>
  <c r="D64" i="3" s="1"/>
  <c r="H64" i="3" s="1"/>
  <c r="AC64" i="2"/>
  <c r="O64" i="1" s="1"/>
  <c r="B71" i="1" l="1"/>
  <c r="B70" i="2"/>
  <c r="K66" i="1"/>
  <c r="Z66" i="2"/>
  <c r="AB66" i="2"/>
  <c r="AE65" i="2"/>
  <c r="Q65" i="1" s="1"/>
  <c r="AA65" i="2"/>
  <c r="M65" i="1" s="1"/>
  <c r="L65" i="1"/>
  <c r="Q68" i="2"/>
  <c r="S68" i="2"/>
  <c r="T68" i="2" s="1"/>
  <c r="AD65" i="2"/>
  <c r="N65" i="1" s="1"/>
  <c r="D65" i="3" s="1"/>
  <c r="H65" i="3" s="1"/>
  <c r="AC65" i="2"/>
  <c r="O65" i="1" s="1"/>
  <c r="G64" i="3"/>
  <c r="L69" i="2"/>
  <c r="K69" i="2"/>
  <c r="I71" i="1"/>
  <c r="P70" i="1"/>
  <c r="C70" i="3"/>
  <c r="J70" i="2"/>
  <c r="W68" i="2"/>
  <c r="U68" i="2"/>
  <c r="V68" i="2" s="1"/>
  <c r="X68" i="2"/>
  <c r="R67" i="2"/>
  <c r="Y67" i="2"/>
  <c r="B72" i="1" l="1"/>
  <c r="B71" i="2"/>
  <c r="I72" i="1"/>
  <c r="C71" i="3"/>
  <c r="P71" i="1"/>
  <c r="J71" i="2"/>
  <c r="X69" i="2"/>
  <c r="U69" i="2"/>
  <c r="V69" i="2" s="1"/>
  <c r="W69" i="2"/>
  <c r="K67" i="1"/>
  <c r="Z67" i="2"/>
  <c r="AB67" i="2"/>
  <c r="G65" i="3"/>
  <c r="Y68" i="2"/>
  <c r="R68" i="2"/>
  <c r="L70" i="2"/>
  <c r="K70" i="2"/>
  <c r="AC66" i="2"/>
  <c r="O66" i="1" s="1"/>
  <c r="AD66" i="2"/>
  <c r="N66" i="1" s="1"/>
  <c r="D66" i="3" s="1"/>
  <c r="H66" i="3" s="1"/>
  <c r="S69" i="2"/>
  <c r="T69" i="2" s="1"/>
  <c r="Q69" i="2"/>
  <c r="AE66" i="2"/>
  <c r="Q66" i="1" s="1"/>
  <c r="AA66" i="2"/>
  <c r="M66" i="1" s="1"/>
  <c r="L66" i="1"/>
  <c r="B73" i="1" l="1"/>
  <c r="B72" i="2"/>
  <c r="K71" i="2"/>
  <c r="L71" i="2"/>
  <c r="K68" i="1"/>
  <c r="Z68" i="2"/>
  <c r="AB68" i="2"/>
  <c r="I73" i="1"/>
  <c r="C72" i="3"/>
  <c r="J72" i="2"/>
  <c r="P72" i="1"/>
  <c r="AD67" i="2"/>
  <c r="N67" i="1" s="1"/>
  <c r="D67" i="3" s="1"/>
  <c r="H67" i="3" s="1"/>
  <c r="AC67" i="2"/>
  <c r="O67" i="1" s="1"/>
  <c r="AE67" i="2"/>
  <c r="Q67" i="1" s="1"/>
  <c r="AA67" i="2"/>
  <c r="M67" i="1" s="1"/>
  <c r="L67" i="1"/>
  <c r="R69" i="2"/>
  <c r="Y69" i="2"/>
  <c r="G66" i="3"/>
  <c r="S70" i="2"/>
  <c r="T70" i="2" s="1"/>
  <c r="Q70" i="2"/>
  <c r="X70" i="2"/>
  <c r="U70" i="2"/>
  <c r="V70" i="2" s="1"/>
  <c r="W70" i="2"/>
  <c r="B74" i="1" l="1"/>
  <c r="B73" i="2"/>
  <c r="G67" i="3"/>
  <c r="K72" i="2"/>
  <c r="L72" i="2"/>
  <c r="R70" i="2"/>
  <c r="Y70" i="2"/>
  <c r="I74" i="1"/>
  <c r="P73" i="1"/>
  <c r="J73" i="2"/>
  <c r="C73" i="3"/>
  <c r="AC68" i="2"/>
  <c r="O68" i="1" s="1"/>
  <c r="AD68" i="2"/>
  <c r="N68" i="1" s="1"/>
  <c r="D68" i="3" s="1"/>
  <c r="H68" i="3" s="1"/>
  <c r="K69" i="1"/>
  <c r="Z69" i="2"/>
  <c r="AB69" i="2"/>
  <c r="AE68" i="2"/>
  <c r="Q68" i="1" s="1"/>
  <c r="AA68" i="2"/>
  <c r="M68" i="1" s="1"/>
  <c r="L68" i="1"/>
  <c r="W71" i="2"/>
  <c r="X71" i="2"/>
  <c r="U71" i="2"/>
  <c r="V71" i="2" s="1"/>
  <c r="S71" i="2"/>
  <c r="T71" i="2" s="1"/>
  <c r="Q71" i="2"/>
  <c r="B75" i="1" l="1"/>
  <c r="B74" i="2"/>
  <c r="AE69" i="2"/>
  <c r="Q69" i="1" s="1"/>
  <c r="AA69" i="2"/>
  <c r="M69" i="1" s="1"/>
  <c r="L69" i="1"/>
  <c r="G68" i="3"/>
  <c r="R71" i="2"/>
  <c r="Y71" i="2"/>
  <c r="K73" i="2"/>
  <c r="L73" i="2"/>
  <c r="I75" i="1"/>
  <c r="C74" i="3"/>
  <c r="P74" i="1"/>
  <c r="J74" i="2"/>
  <c r="K70" i="1"/>
  <c r="AB70" i="2"/>
  <c r="Z70" i="2"/>
  <c r="X72" i="2"/>
  <c r="U72" i="2"/>
  <c r="V72" i="2" s="1"/>
  <c r="W72" i="2"/>
  <c r="AC69" i="2"/>
  <c r="O69" i="1" s="1"/>
  <c r="AD69" i="2"/>
  <c r="N69" i="1" s="1"/>
  <c r="D69" i="3" s="1"/>
  <c r="H69" i="3" s="1"/>
  <c r="Q72" i="2"/>
  <c r="S72" i="2"/>
  <c r="T72" i="2" s="1"/>
  <c r="B76" i="1" l="1"/>
  <c r="B75" i="2"/>
  <c r="Y72" i="2"/>
  <c r="R72" i="2"/>
  <c r="I76" i="1"/>
  <c r="J75" i="2"/>
  <c r="C75" i="3"/>
  <c r="P75" i="1"/>
  <c r="AE70" i="2"/>
  <c r="Q70" i="1" s="1"/>
  <c r="AA70" i="2"/>
  <c r="M70" i="1" s="1"/>
  <c r="L70" i="1"/>
  <c r="L74" i="2"/>
  <c r="K74" i="2"/>
  <c r="G69" i="3"/>
  <c r="U73" i="2"/>
  <c r="V73" i="2" s="1"/>
  <c r="X73" i="2"/>
  <c r="W73" i="2"/>
  <c r="S73" i="2"/>
  <c r="T73" i="2" s="1"/>
  <c r="Q73" i="2"/>
  <c r="K71" i="1"/>
  <c r="Z71" i="2"/>
  <c r="AB71" i="2"/>
  <c r="AC70" i="2"/>
  <c r="O70" i="1" s="1"/>
  <c r="AD70" i="2"/>
  <c r="N70" i="1" s="1"/>
  <c r="D70" i="3" s="1"/>
  <c r="H70" i="3" s="1"/>
  <c r="B77" i="1" l="1"/>
  <c r="B76" i="2"/>
  <c r="G70" i="3"/>
  <c r="Q74" i="2"/>
  <c r="S74" i="2"/>
  <c r="T74" i="2" s="1"/>
  <c r="X74" i="2"/>
  <c r="W74" i="2"/>
  <c r="U74" i="2"/>
  <c r="V74" i="2" s="1"/>
  <c r="AE71" i="2"/>
  <c r="Q71" i="1" s="1"/>
  <c r="AA71" i="2"/>
  <c r="M71" i="1" s="1"/>
  <c r="L71" i="1"/>
  <c r="R73" i="2"/>
  <c r="Y73" i="2"/>
  <c r="L75" i="2"/>
  <c r="K75" i="2"/>
  <c r="AD71" i="2"/>
  <c r="N71" i="1" s="1"/>
  <c r="D71" i="3" s="1"/>
  <c r="H71" i="3" s="1"/>
  <c r="AC71" i="2"/>
  <c r="O71" i="1" s="1"/>
  <c r="I77" i="1"/>
  <c r="P76" i="1"/>
  <c r="C76" i="3"/>
  <c r="J76" i="2"/>
  <c r="K72" i="1"/>
  <c r="Z72" i="2"/>
  <c r="AB72" i="2"/>
  <c r="B78" i="1" l="1"/>
  <c r="B77" i="2"/>
  <c r="K73" i="1"/>
  <c r="Z73" i="2"/>
  <c r="AB73" i="2"/>
  <c r="AD72" i="2"/>
  <c r="N72" i="1" s="1"/>
  <c r="D72" i="3" s="1"/>
  <c r="H72" i="3" s="1"/>
  <c r="AC72" i="2"/>
  <c r="O72" i="1" s="1"/>
  <c r="AE72" i="2"/>
  <c r="Q72" i="1" s="1"/>
  <c r="AA72" i="2"/>
  <c r="M72" i="1" s="1"/>
  <c r="L72" i="1"/>
  <c r="K76" i="2"/>
  <c r="L76" i="2"/>
  <c r="I78" i="1"/>
  <c r="C77" i="3"/>
  <c r="P77" i="1"/>
  <c r="J77" i="2"/>
  <c r="S75" i="2"/>
  <c r="T75" i="2" s="1"/>
  <c r="Q75" i="2"/>
  <c r="G71" i="3"/>
  <c r="R74" i="2"/>
  <c r="Y74" i="2"/>
  <c r="U75" i="2"/>
  <c r="V75" i="2" s="1"/>
  <c r="X75" i="2"/>
  <c r="W75" i="2"/>
  <c r="B79" i="1" l="1"/>
  <c r="B78" i="2"/>
  <c r="U76" i="2"/>
  <c r="V76" i="2" s="1"/>
  <c r="X76" i="2"/>
  <c r="W76" i="2"/>
  <c r="K74" i="1"/>
  <c r="Z74" i="2"/>
  <c r="AB74" i="2"/>
  <c r="I79" i="1"/>
  <c r="C78" i="3"/>
  <c r="P78" i="1"/>
  <c r="J78" i="2"/>
  <c r="Q76" i="2"/>
  <c r="S76" i="2"/>
  <c r="T76" i="2" s="1"/>
  <c r="Y75" i="2"/>
  <c r="R75" i="2"/>
  <c r="G72" i="3"/>
  <c r="AD73" i="2"/>
  <c r="N73" i="1" s="1"/>
  <c r="D73" i="3" s="1"/>
  <c r="H73" i="3" s="1"/>
  <c r="AC73" i="2"/>
  <c r="O73" i="1" s="1"/>
  <c r="L77" i="2"/>
  <c r="K77" i="2"/>
  <c r="AE73" i="2"/>
  <c r="Q73" i="1" s="1"/>
  <c r="AA73" i="2"/>
  <c r="M73" i="1" s="1"/>
  <c r="L73" i="1"/>
  <c r="B80" i="1" l="1"/>
  <c r="B79" i="2"/>
  <c r="Y76" i="2"/>
  <c r="R76" i="2"/>
  <c r="S77" i="2"/>
  <c r="T77" i="2" s="1"/>
  <c r="Q77" i="2"/>
  <c r="AC74" i="2"/>
  <c r="O74" i="1" s="1"/>
  <c r="AD74" i="2"/>
  <c r="N74" i="1" s="1"/>
  <c r="D74" i="3" s="1"/>
  <c r="H74" i="3" s="1"/>
  <c r="L78" i="2"/>
  <c r="K78" i="2"/>
  <c r="X77" i="2"/>
  <c r="U77" i="2"/>
  <c r="V77" i="2" s="1"/>
  <c r="W77" i="2"/>
  <c r="I80" i="1"/>
  <c r="C79" i="3"/>
  <c r="J79" i="2"/>
  <c r="P79" i="1"/>
  <c r="G73" i="3"/>
  <c r="AE74" i="2"/>
  <c r="Q74" i="1" s="1"/>
  <c r="L74" i="1"/>
  <c r="AA74" i="2"/>
  <c r="M74" i="1" s="1"/>
  <c r="K75" i="1"/>
  <c r="Z75" i="2"/>
  <c r="AB75" i="2"/>
  <c r="B81" i="1" l="1"/>
  <c r="B81" i="2" s="1"/>
  <c r="B80" i="2"/>
  <c r="AC75" i="2"/>
  <c r="O75" i="1" s="1"/>
  <c r="AD75" i="2"/>
  <c r="N75" i="1" s="1"/>
  <c r="D75" i="3" s="1"/>
  <c r="H75" i="3" s="1"/>
  <c r="I81" i="1"/>
  <c r="J80" i="2"/>
  <c r="P80" i="1"/>
  <c r="C80" i="3"/>
  <c r="AE75" i="2"/>
  <c r="Q75" i="1" s="1"/>
  <c r="L75" i="1"/>
  <c r="AA75" i="2"/>
  <c r="M75" i="1" s="1"/>
  <c r="S78" i="2"/>
  <c r="T78" i="2" s="1"/>
  <c r="Q78" i="2"/>
  <c r="W78" i="2"/>
  <c r="U78" i="2"/>
  <c r="V78" i="2" s="1"/>
  <c r="X78" i="2"/>
  <c r="G74" i="3"/>
  <c r="K79" i="2"/>
  <c r="L79" i="2"/>
  <c r="R77" i="2"/>
  <c r="Y77" i="2"/>
  <c r="K76" i="1"/>
  <c r="Z76" i="2"/>
  <c r="AB76" i="2"/>
  <c r="AE76" i="2" l="1"/>
  <c r="Q76" i="1" s="1"/>
  <c r="L76" i="1"/>
  <c r="AA76" i="2"/>
  <c r="M76" i="1" s="1"/>
  <c r="S79" i="2"/>
  <c r="T79" i="2" s="1"/>
  <c r="Q79" i="2"/>
  <c r="L80" i="2"/>
  <c r="K80" i="2"/>
  <c r="C81" i="3"/>
  <c r="P81" i="1"/>
  <c r="J81" i="2"/>
  <c r="G75" i="3"/>
  <c r="AC76" i="2"/>
  <c r="O76" i="1" s="1"/>
  <c r="AD76" i="2"/>
  <c r="N76" i="1" s="1"/>
  <c r="D76" i="3" s="1"/>
  <c r="H76" i="3" s="1"/>
  <c r="Y78" i="2"/>
  <c r="R78" i="2"/>
  <c r="AB78" i="2" s="1"/>
  <c r="K77" i="1"/>
  <c r="AB77" i="2"/>
  <c r="Z77" i="2"/>
  <c r="W79" i="2"/>
  <c r="U79" i="2"/>
  <c r="V79" i="2" s="1"/>
  <c r="X79" i="2"/>
  <c r="AE77" i="2" l="1"/>
  <c r="Q77" i="1" s="1"/>
  <c r="L77" i="1"/>
  <c r="AA77" i="2"/>
  <c r="M77" i="1" s="1"/>
  <c r="AC77" i="2"/>
  <c r="O77" i="1" s="1"/>
  <c r="AD77" i="2"/>
  <c r="N77" i="1" s="1"/>
  <c r="D77" i="3" s="1"/>
  <c r="H77" i="3" s="1"/>
  <c r="S80" i="2"/>
  <c r="T80" i="2" s="1"/>
  <c r="Q80" i="2"/>
  <c r="U80" i="2"/>
  <c r="V80" i="2" s="1"/>
  <c r="X80" i="2"/>
  <c r="W80" i="2"/>
  <c r="K81" i="2"/>
  <c r="L81" i="2"/>
  <c r="K78" i="1"/>
  <c r="Z78" i="2"/>
  <c r="G76" i="3"/>
  <c r="AC78" i="2"/>
  <c r="O78" i="1" s="1"/>
  <c r="AD78" i="2"/>
  <c r="N78" i="1" s="1"/>
  <c r="D78" i="3" s="1"/>
  <c r="H78" i="3" s="1"/>
  <c r="R79" i="2"/>
  <c r="Y79" i="2"/>
  <c r="R80" i="2" l="1"/>
  <c r="Y80" i="2"/>
  <c r="K79" i="1"/>
  <c r="Z79" i="2"/>
  <c r="AB79" i="2"/>
  <c r="G78" i="3"/>
  <c r="G77" i="3"/>
  <c r="AE78" i="2"/>
  <c r="Q78" i="1" s="1"/>
  <c r="AA78" i="2"/>
  <c r="M78" i="1" s="1"/>
  <c r="L78" i="1"/>
  <c r="W81" i="2"/>
  <c r="X81" i="2"/>
  <c r="U81" i="2"/>
  <c r="V81" i="2" s="1"/>
  <c r="S81" i="2"/>
  <c r="T81" i="2" s="1"/>
  <c r="Q81" i="2"/>
  <c r="R81" i="2" l="1"/>
  <c r="Y81" i="2"/>
  <c r="AD79" i="2"/>
  <c r="N79" i="1" s="1"/>
  <c r="D79" i="3" s="1"/>
  <c r="H79" i="3" s="1"/>
  <c r="AC79" i="2"/>
  <c r="O79" i="1" s="1"/>
  <c r="AE79" i="2"/>
  <c r="Q79" i="1" s="1"/>
  <c r="AA79" i="2"/>
  <c r="M79" i="1" s="1"/>
  <c r="L79" i="1"/>
  <c r="K80" i="1"/>
  <c r="AB80" i="2"/>
  <c r="Z80" i="2"/>
  <c r="AE80" i="2" l="1"/>
  <c r="Q80" i="1" s="1"/>
  <c r="L80" i="1"/>
  <c r="AA80" i="2"/>
  <c r="M80" i="1" s="1"/>
  <c r="AD80" i="2"/>
  <c r="N80" i="1" s="1"/>
  <c r="D80" i="3" s="1"/>
  <c r="H80" i="3" s="1"/>
  <c r="AC80" i="2"/>
  <c r="O80" i="1" s="1"/>
  <c r="G79" i="3"/>
  <c r="K81" i="1"/>
  <c r="Z81" i="2"/>
  <c r="AB81" i="2"/>
  <c r="G80" i="3" l="1"/>
  <c r="AC81" i="2"/>
  <c r="O81" i="1" s="1"/>
  <c r="AD81" i="2"/>
  <c r="N81" i="1" s="1"/>
  <c r="D81" i="3" s="1"/>
  <c r="H81" i="3" s="1"/>
  <c r="AE81" i="2"/>
  <c r="Q81" i="1" s="1"/>
  <c r="L81" i="1"/>
  <c r="AA81" i="2"/>
  <c r="M81" i="1" s="1"/>
  <c r="G81" i="3" l="1"/>
</calcChain>
</file>

<file path=xl/sharedStrings.xml><?xml version="1.0" encoding="utf-8"?>
<sst xmlns="http://schemas.openxmlformats.org/spreadsheetml/2006/main" count="68" uniqueCount="56">
  <si>
    <t>番号</t>
    <rPh sb="0" eb="2">
      <t>バンゴウ</t>
    </rPh>
    <phoneticPr fontId="1"/>
  </si>
  <si>
    <t>部材高
h(cm)</t>
    <rPh sb="0" eb="2">
      <t>ブザイ</t>
    </rPh>
    <rPh sb="2" eb="3">
      <t>タカ</t>
    </rPh>
    <phoneticPr fontId="1"/>
  </si>
  <si>
    <t>部材幅
b(cm)</t>
    <rPh sb="0" eb="2">
      <t>ブザイ</t>
    </rPh>
    <rPh sb="2" eb="3">
      <t>ハバ</t>
    </rPh>
    <phoneticPr fontId="1"/>
  </si>
  <si>
    <t>コン許容
σca
(N/mm2)</t>
    <rPh sb="2" eb="4">
      <t>キョヨウ</t>
    </rPh>
    <phoneticPr fontId="1"/>
  </si>
  <si>
    <t>鉄筋許容
σsa
(N/mm2)</t>
    <rPh sb="0" eb="2">
      <t>テッキン</t>
    </rPh>
    <rPh sb="2" eb="4">
      <t>キョヨウ</t>
    </rPh>
    <phoneticPr fontId="1"/>
  </si>
  <si>
    <t>引張
鉄筋量
Ast(cm2)</t>
    <rPh sb="0" eb="2">
      <t>ヒッパリ</t>
    </rPh>
    <rPh sb="3" eb="5">
      <t>テッキン</t>
    </rPh>
    <rPh sb="5" eb="6">
      <t>リョウ</t>
    </rPh>
    <phoneticPr fontId="1"/>
  </si>
  <si>
    <t>鉄筋被り
c(cm)</t>
    <rPh sb="0" eb="2">
      <t>テッキン</t>
    </rPh>
    <rPh sb="2" eb="3">
      <t>カブ</t>
    </rPh>
    <phoneticPr fontId="1"/>
  </si>
  <si>
    <t>軸力
N(kN)</t>
    <rPh sb="0" eb="2">
      <t>ジクリョク</t>
    </rPh>
    <phoneticPr fontId="1"/>
  </si>
  <si>
    <t>中立軸
位置
x(cm)</t>
    <rPh sb="0" eb="2">
      <t>チュウリツ</t>
    </rPh>
    <rPh sb="2" eb="3">
      <t>ジク</t>
    </rPh>
    <rPh sb="4" eb="6">
      <t>イチ</t>
    </rPh>
    <phoneticPr fontId="1"/>
  </si>
  <si>
    <t>Ma
(kNm)</t>
    <phoneticPr fontId="1"/>
  </si>
  <si>
    <t>許容曲げモーメントMa
(kNm)</t>
    <rPh sb="0" eb="2">
      <t>キョヨウ</t>
    </rPh>
    <rPh sb="2" eb="3">
      <t>マ</t>
    </rPh>
    <phoneticPr fontId="1"/>
  </si>
  <si>
    <t>σca
(kN/m2)</t>
    <phoneticPr fontId="1"/>
  </si>
  <si>
    <t>σsa
(kN/m2)</t>
    <phoneticPr fontId="1"/>
  </si>
  <si>
    <t>部材高
h(m)</t>
    <rPh sb="0" eb="2">
      <t>ブザイ</t>
    </rPh>
    <rPh sb="2" eb="3">
      <t>タカ</t>
    </rPh>
    <phoneticPr fontId="1"/>
  </si>
  <si>
    <t>部材幅
b(m)</t>
    <rPh sb="0" eb="2">
      <t>ブザイ</t>
    </rPh>
    <rPh sb="2" eb="3">
      <t>ハバ</t>
    </rPh>
    <phoneticPr fontId="1"/>
  </si>
  <si>
    <t>有効高
d(m)</t>
    <rPh sb="0" eb="2">
      <t>ユウコウ</t>
    </rPh>
    <rPh sb="2" eb="3">
      <t>タカ</t>
    </rPh>
    <phoneticPr fontId="1"/>
  </si>
  <si>
    <t>引張
鉄筋比
pt(小数)</t>
    <rPh sb="0" eb="2">
      <t>ヒッパリ</t>
    </rPh>
    <rPh sb="3" eb="5">
      <t>テッキン</t>
    </rPh>
    <rPh sb="5" eb="6">
      <t>ヒ</t>
    </rPh>
    <rPh sb="10" eb="12">
      <t>ショウスウ</t>
    </rPh>
    <phoneticPr fontId="1"/>
  </si>
  <si>
    <t>δ
(=d/h)</t>
    <phoneticPr fontId="1"/>
  </si>
  <si>
    <t>kb</t>
  </si>
  <si>
    <t>xb
(m)</t>
    <phoneticPr fontId="1"/>
  </si>
  <si>
    <t>k1</t>
    <phoneticPr fontId="1"/>
  </si>
  <si>
    <t>N/
(bhσca)</t>
    <phoneticPr fontId="1"/>
  </si>
  <si>
    <t>N/
(bhσsa)</t>
    <phoneticPr fontId="1"/>
  </si>
  <si>
    <t>k2</t>
    <phoneticPr fontId="1"/>
  </si>
  <si>
    <t>k3</t>
    <phoneticPr fontId="1"/>
  </si>
  <si>
    <t>k4</t>
    <phoneticPr fontId="1"/>
  </si>
  <si>
    <t>n</t>
    <phoneticPr fontId="1"/>
  </si>
  <si>
    <t>Ma</t>
    <phoneticPr fontId="1"/>
  </si>
  <si>
    <t>x
(cm)</t>
    <phoneticPr fontId="1"/>
  </si>
  <si>
    <t>N
(kN)</t>
    <phoneticPr fontId="1"/>
  </si>
  <si>
    <t>Ma1/
(bh^2)
(kN/m2)</t>
    <phoneticPr fontId="1"/>
  </si>
  <si>
    <t>Ma2/
(bh^2)
(kN/m2)</t>
    <phoneticPr fontId="1"/>
  </si>
  <si>
    <t>Ma3/
(bh^2)
(kN/m2)</t>
    <phoneticPr fontId="1"/>
  </si>
  <si>
    <t>Ma4/
(bh^2)
(kN/m2)</t>
    <phoneticPr fontId="1"/>
  </si>
  <si>
    <t>Ma/
(bh^2)
(N/mm2)</t>
    <phoneticPr fontId="1"/>
  </si>
  <si>
    <t>モード</t>
    <phoneticPr fontId="1"/>
  </si>
  <si>
    <t>Ma/
(bh^2)
(kN/m2)</t>
    <phoneticPr fontId="1"/>
  </si>
  <si>
    <t>Ma/(bh^2)
(N/mm2)</t>
    <phoneticPr fontId="1"/>
  </si>
  <si>
    <t>N/(bh)
(N/mm2)</t>
    <phoneticPr fontId="1"/>
  </si>
  <si>
    <t>N</t>
    <phoneticPr fontId="1"/>
  </si>
  <si>
    <t>(A/B)</t>
    <phoneticPr fontId="1"/>
  </si>
  <si>
    <t>比(Ma)</t>
    <rPh sb="0" eb="1">
      <t>ヒ</t>
    </rPh>
    <phoneticPr fontId="1"/>
  </si>
  <si>
    <t>σs'/σsa
(圧縮正)</t>
    <rPh sb="9" eb="11">
      <t>アッシュク</t>
    </rPh>
    <rPh sb="11" eb="12">
      <t>セイ</t>
    </rPh>
    <phoneticPr fontId="1"/>
  </si>
  <si>
    <t>圧縮鉄筋
(σs'/σsa)
(圧縮正)</t>
    <rPh sb="0" eb="2">
      <t>アッシュク</t>
    </rPh>
    <rPh sb="2" eb="4">
      <t>テッキン</t>
    </rPh>
    <rPh sb="16" eb="18">
      <t>アッシュク</t>
    </rPh>
    <rPh sb="18" eb="19">
      <t>セイ</t>
    </rPh>
    <phoneticPr fontId="1"/>
  </si>
  <si>
    <t>k
(=x/h)</t>
    <phoneticPr fontId="1"/>
  </si>
  <si>
    <t>中立軸比
k
(=x/h)</t>
    <rPh sb="0" eb="2">
      <t>チュウリツ</t>
    </rPh>
    <rPh sb="2" eb="3">
      <t>ジク</t>
    </rPh>
    <rPh sb="3" eb="4">
      <t>ヒ</t>
    </rPh>
    <phoneticPr fontId="1"/>
  </si>
  <si>
    <t>圧縮</t>
    <rPh sb="0" eb="2">
      <t>アッシュク</t>
    </rPh>
    <phoneticPr fontId="1"/>
  </si>
  <si>
    <t>コン許容</t>
    <rPh sb="2" eb="4">
      <t>キョヨウ</t>
    </rPh>
    <phoneticPr fontId="1"/>
  </si>
  <si>
    <t>鉄筋許容</t>
    <rPh sb="0" eb="2">
      <t>テッキン</t>
    </rPh>
    <rPh sb="2" eb="4">
      <t>キョヨウ</t>
    </rPh>
    <phoneticPr fontId="1"/>
  </si>
  <si>
    <t>引張</t>
    <rPh sb="0" eb="2">
      <t>ヒッパリ</t>
    </rPh>
    <phoneticPr fontId="1"/>
  </si>
  <si>
    <t>本エクセル
(A)</t>
    <rPh sb="0" eb="1">
      <t>ホン</t>
    </rPh>
    <phoneticPr fontId="1"/>
  </si>
  <si>
    <t>Nmax
(kN)</t>
    <phoneticPr fontId="1"/>
  </si>
  <si>
    <t>Nmin
(kN)</t>
    <phoneticPr fontId="1"/>
  </si>
  <si>
    <t>(A/C)</t>
    <phoneticPr fontId="1"/>
  </si>
  <si>
    <t>別マクロ1
(多段直接計算)(B)</t>
    <rPh sb="0" eb="1">
      <t>ベツ</t>
    </rPh>
    <rPh sb="7" eb="9">
      <t>タダン</t>
    </rPh>
    <rPh sb="9" eb="11">
      <t>チョクセツ</t>
    </rPh>
    <rPh sb="11" eb="13">
      <t>ケイサン</t>
    </rPh>
    <phoneticPr fontId="1"/>
  </si>
  <si>
    <t>別マクロ2
(許容時MN)
(C)</t>
    <rPh sb="0" eb="1">
      <t>ベツ</t>
    </rPh>
    <rPh sb="7" eb="9">
      <t>キョヨウ</t>
    </rPh>
    <rPh sb="9" eb="10">
      <t>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</si>
</sst>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00"/>
    <numFmt numFmtId="178" formatCode="0.000000"/>
  </numFmts>
  <fonts count="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200"/>
              <a:t>Ma-N</a:t>
            </a:r>
            <a:r>
              <a:rPr lang="ja-JP" altLang="en-US" sz="1200"/>
              <a:t>関係</a:t>
            </a:r>
            <a:endParaRPr lang="en-US" altLang="ja-JP" sz="1200"/>
          </a:p>
        </c:rich>
      </c:tx>
      <c:layout>
        <c:manualLayout>
          <c:xMode val="edge"/>
          <c:yMode val="edge"/>
          <c:x val="0.42857235688884626"/>
          <c:y val="3.23036605134552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 alt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466214273074307"/>
          <c:y val="0.1402947976099361"/>
          <c:w val="0.68227531375646222"/>
          <c:h val="0.69769845507077766"/>
        </c:manualLayout>
      </c:layout>
      <c:scatterChart>
        <c:scatterStyle val="lineMarker"/>
        <c:varyColors val="0"/>
        <c:ser>
          <c:idx val="0"/>
          <c:order val="0"/>
          <c:tx>
            <c:v>Ma-N</c:v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入力データ!$N$4:$N$81</c:f>
              <c:numCache>
                <c:formatCode>0.000</c:formatCode>
                <c:ptCount val="78"/>
                <c:pt idx="0">
                  <c:v>7.5360000000000218</c:v>
                </c:pt>
                <c:pt idx="1">
                  <c:v>37.53600000000003</c:v>
                </c:pt>
                <c:pt idx="2">
                  <c:v>67.53600000000003</c:v>
                </c:pt>
                <c:pt idx="3">
                  <c:v>97.536000000000044</c:v>
                </c:pt>
                <c:pt idx="4">
                  <c:v>130.44948420067161</c:v>
                </c:pt>
                <c:pt idx="5">
                  <c:v>164.68407244930492</c:v>
                </c:pt>
                <c:pt idx="6">
                  <c:v>197.99513517215757</c:v>
                </c:pt>
                <c:pt idx="7">
                  <c:v>230.45463280961849</c:v>
                </c:pt>
                <c:pt idx="8">
                  <c:v>262.16953910438673</c:v>
                </c:pt>
                <c:pt idx="9">
                  <c:v>293.2291265771525</c:v>
                </c:pt>
                <c:pt idx="10">
                  <c:v>323.7053515598958</c:v>
                </c:pt>
                <c:pt idx="11">
                  <c:v>353.65680088669637</c:v>
                </c:pt>
                <c:pt idx="12">
                  <c:v>383.13196436469343</c:v>
                </c:pt>
                <c:pt idx="13">
                  <c:v>412.17161739383823</c:v>
                </c:pt>
                <c:pt idx="14">
                  <c:v>440.81053354986705</c:v>
                </c:pt>
                <c:pt idx="15">
                  <c:v>469.0787307934923</c:v>
                </c:pt>
                <c:pt idx="16">
                  <c:v>497.00239508411886</c:v>
                </c:pt>
                <c:pt idx="17">
                  <c:v>520.7980472433527</c:v>
                </c:pt>
                <c:pt idx="18">
                  <c:v>524.38425420348415</c:v>
                </c:pt>
                <c:pt idx="19">
                  <c:v>528.38201234015889</c:v>
                </c:pt>
                <c:pt idx="20">
                  <c:v>532.67572619101156</c:v>
                </c:pt>
                <c:pt idx="21">
                  <c:v>537.1466929991326</c:v>
                </c:pt>
                <c:pt idx="22">
                  <c:v>541.67533949131871</c:v>
                </c:pt>
                <c:pt idx="23">
                  <c:v>546.14321353616629</c:v>
                </c:pt>
                <c:pt idx="24">
                  <c:v>550.43466666666666</c:v>
                </c:pt>
                <c:pt idx="25">
                  <c:v>554.43819901768154</c:v>
                </c:pt>
                <c:pt idx="26">
                  <c:v>558.0474680609791</c:v>
                </c:pt>
                <c:pt idx="27">
                  <c:v>561.1619845831774</c:v>
                </c:pt>
                <c:pt idx="28">
                  <c:v>563.68753338108831</c:v>
                </c:pt>
                <c:pt idx="29">
                  <c:v>565.53636308612113</c:v>
                </c:pt>
                <c:pt idx="30">
                  <c:v>566.62719092980888</c:v>
                </c:pt>
                <c:pt idx="31">
                  <c:v>566.88506582170635</c:v>
                </c:pt>
                <c:pt idx="32">
                  <c:v>566.24112836025336</c:v>
                </c:pt>
                <c:pt idx="33">
                  <c:v>564.63230055553015</c:v>
                </c:pt>
                <c:pt idx="34">
                  <c:v>562.00093198213426</c:v>
                </c:pt>
                <c:pt idx="35">
                  <c:v>558.29442335933618</c:v>
                </c:pt>
                <c:pt idx="36">
                  <c:v>553.46484348367778</c:v>
                </c:pt>
                <c:pt idx="37">
                  <c:v>547.46855114598827</c:v>
                </c:pt>
                <c:pt idx="38">
                  <c:v>540.26583016220491</c:v>
                </c:pt>
                <c:pt idx="39">
                  <c:v>531.82054287783319</c:v>
                </c:pt>
                <c:pt idx="40">
                  <c:v>522.09980537711192</c:v>
                </c:pt>
                <c:pt idx="41">
                  <c:v>511.0736860361535</c:v>
                </c:pt>
                <c:pt idx="42">
                  <c:v>498.71492790303495</c:v>
                </c:pt>
                <c:pt idx="43">
                  <c:v>485.04157766625207</c:v>
                </c:pt>
                <c:pt idx="44">
                  <c:v>470.98272750433546</c:v>
                </c:pt>
                <c:pt idx="45">
                  <c:v>456.92387734241879</c:v>
                </c:pt>
                <c:pt idx="46">
                  <c:v>442.86502718050218</c:v>
                </c:pt>
                <c:pt idx="47">
                  <c:v>428.80617701858608</c:v>
                </c:pt>
                <c:pt idx="48">
                  <c:v>414.74732685666828</c:v>
                </c:pt>
                <c:pt idx="49">
                  <c:v>400.68847669475252</c:v>
                </c:pt>
                <c:pt idx="50">
                  <c:v>386.6296265328362</c:v>
                </c:pt>
                <c:pt idx="51">
                  <c:v>372.57077637091987</c:v>
                </c:pt>
                <c:pt idx="52">
                  <c:v>358.51192620900292</c:v>
                </c:pt>
                <c:pt idx="53">
                  <c:v>344.45307604708717</c:v>
                </c:pt>
                <c:pt idx="54">
                  <c:v>330.39422588517021</c:v>
                </c:pt>
                <c:pt idx="55">
                  <c:v>316.33537572325332</c:v>
                </c:pt>
                <c:pt idx="56">
                  <c:v>302.2765255613358</c:v>
                </c:pt>
                <c:pt idx="57">
                  <c:v>288.21767539941942</c:v>
                </c:pt>
                <c:pt idx="58">
                  <c:v>274.15882523750366</c:v>
                </c:pt>
                <c:pt idx="59">
                  <c:v>260.09997507558677</c:v>
                </c:pt>
                <c:pt idx="60">
                  <c:v>246.04112491366925</c:v>
                </c:pt>
                <c:pt idx="61">
                  <c:v>231.9822747517529</c:v>
                </c:pt>
                <c:pt idx="62">
                  <c:v>217.92342458983887</c:v>
                </c:pt>
                <c:pt idx="63">
                  <c:v>203.86457442792019</c:v>
                </c:pt>
                <c:pt idx="64">
                  <c:v>189.8057242660027</c:v>
                </c:pt>
                <c:pt idx="65">
                  <c:v>175.74687410408634</c:v>
                </c:pt>
                <c:pt idx="66">
                  <c:v>161.68802394216883</c:v>
                </c:pt>
                <c:pt idx="67">
                  <c:v>147.62917378025134</c:v>
                </c:pt>
                <c:pt idx="68">
                  <c:v>133.57032361833615</c:v>
                </c:pt>
                <c:pt idx="69">
                  <c:v>119.51147345642329</c:v>
                </c:pt>
                <c:pt idx="70">
                  <c:v>105.45262329449879</c:v>
                </c:pt>
                <c:pt idx="71">
                  <c:v>91.393773132585935</c:v>
                </c:pt>
                <c:pt idx="72">
                  <c:v>77.33492297066843</c:v>
                </c:pt>
                <c:pt idx="73">
                  <c:v>63.276072808750918</c:v>
                </c:pt>
                <c:pt idx="74">
                  <c:v>49.217222646838067</c:v>
                </c:pt>
                <c:pt idx="75">
                  <c:v>35.158372484929863</c:v>
                </c:pt>
                <c:pt idx="76">
                  <c:v>21.099522323012355</c:v>
                </c:pt>
                <c:pt idx="77">
                  <c:v>7.0406721611320986</c:v>
                </c:pt>
              </c:numCache>
            </c:numRef>
          </c:xVal>
          <c:yVal>
            <c:numRef>
              <c:f>入力データ!$I$4:$I$81</c:f>
              <c:numCache>
                <c:formatCode>General</c:formatCode>
                <c:ptCount val="78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C6-4EF8-8B22-B2ADB9F74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384480"/>
        <c:axId val="975378240"/>
      </c:scatterChart>
      <c:valAx>
        <c:axId val="975384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許容曲げモーメント</a:t>
                </a:r>
                <a:r>
                  <a:rPr lang="en-US" altLang="ja-JP" sz="1200"/>
                  <a:t>Ma(kNm)</a:t>
                </a:r>
                <a:endParaRPr lang="ja-JP" altLang="en-US" sz="1200"/>
              </a:p>
            </c:rich>
          </c:tx>
          <c:layout>
            <c:manualLayout>
              <c:xMode val="edge"/>
              <c:yMode val="edge"/>
              <c:x val="0.32797446881988707"/>
              <c:y val="0.86060582193836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5378240"/>
        <c:crosses val="autoZero"/>
        <c:crossBetween val="midCat"/>
        <c:majorUnit val="100"/>
      </c:valAx>
      <c:valAx>
        <c:axId val="975378240"/>
        <c:scaling>
          <c:orientation val="minMax"/>
          <c:max val="7000"/>
          <c:min val="-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軸力</a:t>
                </a:r>
                <a:r>
                  <a:rPr lang="en-US" altLang="ja-JP" sz="1200"/>
                  <a:t>N(kN)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5384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806310748221527"/>
          <c:y val="0.18593554580341112"/>
          <c:w val="0.12815575554744121"/>
          <c:h val="6.9178045491196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200"/>
              <a:t>Ma/(bh^2)-N/(bh)</a:t>
            </a:r>
            <a:r>
              <a:rPr lang="ja-JP" altLang="en-US" sz="1200"/>
              <a:t>関係</a:t>
            </a:r>
            <a:endParaRPr lang="en-US" altLang="ja-JP" sz="1200" baseline="0"/>
          </a:p>
          <a:p>
            <a:pPr>
              <a:defRPr/>
            </a:pPr>
            <a:r>
              <a:rPr lang="en-US" altLang="ja-JP" sz="1200" baseline="0"/>
              <a:t> </a:t>
            </a:r>
            <a:r>
              <a:rPr lang="en-US" altLang="ja-JP" sz="1200"/>
              <a:t>pt=0.002865, c/h=0.125, σca=8N/mm2,</a:t>
            </a:r>
            <a:r>
              <a:rPr lang="en-US" altLang="ja-JP" sz="1200" baseline="0"/>
              <a:t> σsa=180N/mm2</a:t>
            </a:r>
            <a:endParaRPr lang="en-US" altLang="ja-JP" sz="1200"/>
          </a:p>
        </c:rich>
      </c:tx>
      <c:layout>
        <c:manualLayout>
          <c:xMode val="edge"/>
          <c:yMode val="edge"/>
          <c:x val="0.18590348065653919"/>
          <c:y val="4.188299499125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 alt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392909889322776"/>
          <c:y val="0.21136285073953762"/>
          <c:w val="0.69822426881898858"/>
          <c:h val="0.639464790858149"/>
        </c:manualLayout>
      </c:layout>
      <c:scatterChart>
        <c:scatterStyle val="lineMarker"/>
        <c:varyColors val="0"/>
        <c:ser>
          <c:idx val="0"/>
          <c:order val="0"/>
          <c:tx>
            <c:v>Ma/(bh^2)-N/(bh)</c:v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入力データ!$O$4:$O$81</c:f>
              <c:numCache>
                <c:formatCode>0.0000</c:formatCode>
                <c:ptCount val="78"/>
                <c:pt idx="0">
                  <c:v>1.1775000000000032E-2</c:v>
                </c:pt>
                <c:pt idx="1">
                  <c:v>5.8650000000000035E-2</c:v>
                </c:pt>
                <c:pt idx="2">
                  <c:v>0.10552500000000004</c:v>
                </c:pt>
                <c:pt idx="3">
                  <c:v>0.15240000000000004</c:v>
                </c:pt>
                <c:pt idx="4">
                  <c:v>0.20382731906354934</c:v>
                </c:pt>
                <c:pt idx="5">
                  <c:v>0.25731886320203889</c:v>
                </c:pt>
                <c:pt idx="6">
                  <c:v>0.30936739870649616</c:v>
                </c:pt>
                <c:pt idx="7">
                  <c:v>0.36008536376502881</c:v>
                </c:pt>
                <c:pt idx="8">
                  <c:v>0.4096399048506042</c:v>
                </c:pt>
                <c:pt idx="9">
                  <c:v>0.45817051027680067</c:v>
                </c:pt>
                <c:pt idx="10">
                  <c:v>0.50578961181233706</c:v>
                </c:pt>
                <c:pt idx="11">
                  <c:v>0.55258875138546293</c:v>
                </c:pt>
                <c:pt idx="12">
                  <c:v>0.59864369431983333</c:v>
                </c:pt>
                <c:pt idx="13">
                  <c:v>0.64401815217787217</c:v>
                </c:pt>
                <c:pt idx="14">
                  <c:v>0.68876645867166708</c:v>
                </c:pt>
                <c:pt idx="15">
                  <c:v>0.7329355168648316</c:v>
                </c:pt>
                <c:pt idx="16">
                  <c:v>0.77656624231893556</c:v>
                </c:pt>
                <c:pt idx="17">
                  <c:v>0.81374694881773846</c:v>
                </c:pt>
                <c:pt idx="18">
                  <c:v>0.81935039719294389</c:v>
                </c:pt>
                <c:pt idx="19">
                  <c:v>0.82559689428149807</c:v>
                </c:pt>
                <c:pt idx="20">
                  <c:v>0.8323058221734555</c:v>
                </c:pt>
                <c:pt idx="21">
                  <c:v>0.83929170781114448</c:v>
                </c:pt>
                <c:pt idx="22">
                  <c:v>0.84636771795518528</c:v>
                </c:pt>
                <c:pt idx="23">
                  <c:v>0.85334877115025964</c:v>
                </c:pt>
                <c:pt idx="24">
                  <c:v>0.86005416666666656</c:v>
                </c:pt>
                <c:pt idx="25">
                  <c:v>0.86630968596512725</c:v>
                </c:pt>
                <c:pt idx="26">
                  <c:v>0.87194916884527973</c:v>
                </c:pt>
                <c:pt idx="27">
                  <c:v>0.87681560091121447</c:v>
                </c:pt>
                <c:pt idx="28">
                  <c:v>0.88076177090795038</c:v>
                </c:pt>
                <c:pt idx="29">
                  <c:v>0.88365056732206415</c:v>
                </c:pt>
                <c:pt idx="30">
                  <c:v>0.88535498582782624</c:v>
                </c:pt>
                <c:pt idx="31">
                  <c:v>0.88575791534641601</c:v>
                </c:pt>
                <c:pt idx="32">
                  <c:v>0.88475176306289571</c:v>
                </c:pt>
                <c:pt idx="33">
                  <c:v>0.8822379696180157</c:v>
                </c:pt>
                <c:pt idx="34">
                  <c:v>0.87812645622208463</c:v>
                </c:pt>
                <c:pt idx="35">
                  <c:v>0.8723350364989626</c:v>
                </c:pt>
                <c:pt idx="36">
                  <c:v>0.86478881794324636</c:v>
                </c:pt>
                <c:pt idx="37">
                  <c:v>0.8554196111656065</c:v>
                </c:pt>
                <c:pt idx="38">
                  <c:v>0.84416535962844497</c:v>
                </c:pt>
                <c:pt idx="39">
                  <c:v>0.83096959824661421</c:v>
                </c:pt>
                <c:pt idx="40">
                  <c:v>0.81578094590173711</c:v>
                </c:pt>
                <c:pt idx="41">
                  <c:v>0.79855263443148961</c:v>
                </c:pt>
                <c:pt idx="42">
                  <c:v>0.77924207484849195</c:v>
                </c:pt>
                <c:pt idx="43">
                  <c:v>0.75787746510351872</c:v>
                </c:pt>
                <c:pt idx="44">
                  <c:v>0.73591051172552402</c:v>
                </c:pt>
                <c:pt idx="45">
                  <c:v>0.71394355834752921</c:v>
                </c:pt>
                <c:pt idx="46">
                  <c:v>0.6919766049695345</c:v>
                </c:pt>
                <c:pt idx="47">
                  <c:v>0.67000965159154069</c:v>
                </c:pt>
                <c:pt idx="48">
                  <c:v>0.6480426982135441</c:v>
                </c:pt>
                <c:pt idx="49">
                  <c:v>0.62607574483555073</c:v>
                </c:pt>
                <c:pt idx="50">
                  <c:v>0.60410879145755647</c:v>
                </c:pt>
                <c:pt idx="51">
                  <c:v>0.5821418380795621</c:v>
                </c:pt>
                <c:pt idx="52">
                  <c:v>0.56017488470156696</c:v>
                </c:pt>
                <c:pt idx="53">
                  <c:v>0.53820793132357359</c:v>
                </c:pt>
                <c:pt idx="54">
                  <c:v>0.51624097794557833</c:v>
                </c:pt>
                <c:pt idx="55">
                  <c:v>0.49427402456758318</c:v>
                </c:pt>
                <c:pt idx="56">
                  <c:v>0.47230707118958709</c:v>
                </c:pt>
                <c:pt idx="57">
                  <c:v>0.45034011781159278</c:v>
                </c:pt>
                <c:pt idx="58">
                  <c:v>0.42837316443359941</c:v>
                </c:pt>
                <c:pt idx="59">
                  <c:v>0.40640621105560421</c:v>
                </c:pt>
                <c:pt idx="60">
                  <c:v>0.38443925767760811</c:v>
                </c:pt>
                <c:pt idx="61">
                  <c:v>0.3624723042996138</c:v>
                </c:pt>
                <c:pt idx="62">
                  <c:v>0.34050535092162315</c:v>
                </c:pt>
                <c:pt idx="63">
                  <c:v>0.31853839754362523</c:v>
                </c:pt>
                <c:pt idx="64">
                  <c:v>0.29657144416562914</c:v>
                </c:pt>
                <c:pt idx="65">
                  <c:v>0.27460449078763488</c:v>
                </c:pt>
                <c:pt idx="66">
                  <c:v>0.25263753740963873</c:v>
                </c:pt>
                <c:pt idx="67">
                  <c:v>0.23067058403164264</c:v>
                </c:pt>
                <c:pt idx="68">
                  <c:v>0.20870363065365019</c:v>
                </c:pt>
                <c:pt idx="69">
                  <c:v>0.18673667727566134</c:v>
                </c:pt>
                <c:pt idx="70">
                  <c:v>0.16476972389765432</c:v>
                </c:pt>
                <c:pt idx="71">
                  <c:v>0.1428027705196655</c:v>
                </c:pt>
                <c:pt idx="72">
                  <c:v>0.1208358171416694</c:v>
                </c:pt>
                <c:pt idx="73">
                  <c:v>9.8868863763673293E-2</c:v>
                </c:pt>
                <c:pt idx="74">
                  <c:v>7.690191038568446E-2</c:v>
                </c:pt>
                <c:pt idx="75">
                  <c:v>5.4934957007702907E-2</c:v>
                </c:pt>
                <c:pt idx="76">
                  <c:v>3.2968003629706803E-2</c:v>
                </c:pt>
                <c:pt idx="77">
                  <c:v>1.1001050251768903E-2</c:v>
                </c:pt>
              </c:numCache>
            </c:numRef>
          </c:xVal>
          <c:yVal>
            <c:numRef>
              <c:f>入力データ!$P$4:$P$81</c:f>
              <c:numCache>
                <c:formatCode>0.0000</c:formatCode>
                <c:ptCount val="78"/>
                <c:pt idx="0">
                  <c:v>-1</c:v>
                </c:pt>
                <c:pt idx="1">
                  <c:v>-0.875</c:v>
                </c:pt>
                <c:pt idx="2">
                  <c:v>-0.75</c:v>
                </c:pt>
                <c:pt idx="3">
                  <c:v>-0.625</c:v>
                </c:pt>
                <c:pt idx="4">
                  <c:v>-0.5</c:v>
                </c:pt>
                <c:pt idx="5">
                  <c:v>-0.375</c:v>
                </c:pt>
                <c:pt idx="6">
                  <c:v>-0.25</c:v>
                </c:pt>
                <c:pt idx="7">
                  <c:v>-0.125</c:v>
                </c:pt>
                <c:pt idx="8">
                  <c:v>0</c:v>
                </c:pt>
                <c:pt idx="9">
                  <c:v>0.125</c:v>
                </c:pt>
                <c:pt idx="10">
                  <c:v>0.25</c:v>
                </c:pt>
                <c:pt idx="11">
                  <c:v>0.375</c:v>
                </c:pt>
                <c:pt idx="12">
                  <c:v>0.5</c:v>
                </c:pt>
                <c:pt idx="13">
                  <c:v>0.625</c:v>
                </c:pt>
                <c:pt idx="14">
                  <c:v>0.75</c:v>
                </c:pt>
                <c:pt idx="15">
                  <c:v>0.875</c:v>
                </c:pt>
                <c:pt idx="16">
                  <c:v>1</c:v>
                </c:pt>
                <c:pt idx="17">
                  <c:v>1.125</c:v>
                </c:pt>
                <c:pt idx="18">
                  <c:v>1.25</c:v>
                </c:pt>
                <c:pt idx="19">
                  <c:v>1.375</c:v>
                </c:pt>
                <c:pt idx="20">
                  <c:v>1.5</c:v>
                </c:pt>
                <c:pt idx="21">
                  <c:v>1.625</c:v>
                </c:pt>
                <c:pt idx="22">
                  <c:v>1.75</c:v>
                </c:pt>
                <c:pt idx="23">
                  <c:v>1.875</c:v>
                </c:pt>
                <c:pt idx="24">
                  <c:v>2</c:v>
                </c:pt>
                <c:pt idx="25">
                  <c:v>2.125</c:v>
                </c:pt>
                <c:pt idx="26">
                  <c:v>2.25</c:v>
                </c:pt>
                <c:pt idx="27">
                  <c:v>2.375</c:v>
                </c:pt>
                <c:pt idx="28">
                  <c:v>2.5</c:v>
                </c:pt>
                <c:pt idx="29">
                  <c:v>2.625</c:v>
                </c:pt>
                <c:pt idx="30">
                  <c:v>2.75</c:v>
                </c:pt>
                <c:pt idx="31">
                  <c:v>2.875</c:v>
                </c:pt>
                <c:pt idx="32">
                  <c:v>3</c:v>
                </c:pt>
                <c:pt idx="33">
                  <c:v>3.125</c:v>
                </c:pt>
                <c:pt idx="34">
                  <c:v>3.25</c:v>
                </c:pt>
                <c:pt idx="35">
                  <c:v>3.375</c:v>
                </c:pt>
                <c:pt idx="36">
                  <c:v>3.5</c:v>
                </c:pt>
                <c:pt idx="37">
                  <c:v>3.625</c:v>
                </c:pt>
                <c:pt idx="38">
                  <c:v>3.75</c:v>
                </c:pt>
                <c:pt idx="39">
                  <c:v>3.875</c:v>
                </c:pt>
                <c:pt idx="40">
                  <c:v>4</c:v>
                </c:pt>
                <c:pt idx="41">
                  <c:v>4.125</c:v>
                </c:pt>
                <c:pt idx="42">
                  <c:v>4.25</c:v>
                </c:pt>
                <c:pt idx="43">
                  <c:v>4.375</c:v>
                </c:pt>
                <c:pt idx="44">
                  <c:v>4.5</c:v>
                </c:pt>
                <c:pt idx="45">
                  <c:v>4.625</c:v>
                </c:pt>
                <c:pt idx="46">
                  <c:v>4.75</c:v>
                </c:pt>
                <c:pt idx="47">
                  <c:v>4.875</c:v>
                </c:pt>
                <c:pt idx="48">
                  <c:v>5</c:v>
                </c:pt>
                <c:pt idx="49">
                  <c:v>5.125</c:v>
                </c:pt>
                <c:pt idx="50">
                  <c:v>5.25</c:v>
                </c:pt>
                <c:pt idx="51">
                  <c:v>5.375</c:v>
                </c:pt>
                <c:pt idx="52">
                  <c:v>5.5</c:v>
                </c:pt>
                <c:pt idx="53">
                  <c:v>5.625</c:v>
                </c:pt>
                <c:pt idx="54">
                  <c:v>5.75</c:v>
                </c:pt>
                <c:pt idx="55">
                  <c:v>5.875</c:v>
                </c:pt>
                <c:pt idx="56">
                  <c:v>6</c:v>
                </c:pt>
                <c:pt idx="57">
                  <c:v>6.125</c:v>
                </c:pt>
                <c:pt idx="58">
                  <c:v>6.25</c:v>
                </c:pt>
                <c:pt idx="59">
                  <c:v>6.375</c:v>
                </c:pt>
                <c:pt idx="60">
                  <c:v>6.5</c:v>
                </c:pt>
                <c:pt idx="61">
                  <c:v>6.625</c:v>
                </c:pt>
                <c:pt idx="62">
                  <c:v>6.75</c:v>
                </c:pt>
                <c:pt idx="63">
                  <c:v>6.875</c:v>
                </c:pt>
                <c:pt idx="64">
                  <c:v>7</c:v>
                </c:pt>
                <c:pt idx="65">
                  <c:v>7.125</c:v>
                </c:pt>
                <c:pt idx="66">
                  <c:v>7.25</c:v>
                </c:pt>
                <c:pt idx="67">
                  <c:v>7.375</c:v>
                </c:pt>
                <c:pt idx="68">
                  <c:v>7.5</c:v>
                </c:pt>
                <c:pt idx="69">
                  <c:v>7.625</c:v>
                </c:pt>
                <c:pt idx="70">
                  <c:v>7.75</c:v>
                </c:pt>
                <c:pt idx="71">
                  <c:v>7.875</c:v>
                </c:pt>
                <c:pt idx="72">
                  <c:v>8</c:v>
                </c:pt>
                <c:pt idx="73">
                  <c:v>8.125</c:v>
                </c:pt>
                <c:pt idx="74">
                  <c:v>8.25</c:v>
                </c:pt>
                <c:pt idx="75">
                  <c:v>8.375</c:v>
                </c:pt>
                <c:pt idx="76">
                  <c:v>8.5</c:v>
                </c:pt>
                <c:pt idx="77">
                  <c:v>8.625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49-4D47-B09A-F77BACAF2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384480"/>
        <c:axId val="975378240"/>
      </c:scatterChart>
      <c:valAx>
        <c:axId val="975384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Ma/(bh^2)(N/mm2)</a:t>
                </a:r>
                <a:endParaRPr lang="ja-JP" altLang="en-US" sz="1200"/>
              </a:p>
            </c:rich>
          </c:tx>
          <c:layout>
            <c:manualLayout>
              <c:xMode val="edge"/>
              <c:yMode val="edge"/>
              <c:x val="0.39772111212783817"/>
              <c:y val="0.872660804449298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5378240"/>
        <c:crosses val="autoZero"/>
        <c:crossBetween val="midCat"/>
        <c:majorUnit val="0.1"/>
      </c:valAx>
      <c:valAx>
        <c:axId val="975378240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軸応力</a:t>
                </a:r>
                <a:r>
                  <a:rPr lang="en-US" altLang="ja-JP" sz="1200"/>
                  <a:t>N/(bh)(N/mm2)</a:t>
                </a:r>
                <a:endParaRPr lang="ja-JP" altLang="en-US" sz="1200"/>
              </a:p>
            </c:rich>
          </c:tx>
          <c:layout>
            <c:manualLayout>
              <c:xMode val="edge"/>
              <c:yMode val="edge"/>
              <c:x val="7.1342821751680219E-2"/>
              <c:y val="0.293250429972772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538448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9936544862911888"/>
          <c:y val="0.234391036573594"/>
          <c:w val="0.45984310043164439"/>
          <c:h val="7.06646389124807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中立軸比</a:t>
            </a:r>
            <a:r>
              <a:rPr lang="en-US" altLang="ja-JP"/>
              <a:t>k</a:t>
            </a:r>
            <a:endParaRPr lang="ja-JP" altLang="en-US"/>
          </a:p>
        </c:rich>
      </c:tx>
      <c:layout>
        <c:manualLayout>
          <c:xMode val="edge"/>
          <c:yMode val="edge"/>
          <c:x val="0.4262641509433962"/>
          <c:y val="2.40782486202405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74634774426781"/>
          <c:y val="0.11619092639744952"/>
          <c:w val="0.78325994156390832"/>
          <c:h val="0.76414017795995504"/>
        </c:manualLayout>
      </c:layout>
      <c:scatterChart>
        <c:scatterStyle val="lineMarker"/>
        <c:varyColors val="0"/>
        <c:ser>
          <c:idx val="4"/>
          <c:order val="0"/>
          <c:tx>
            <c:v>中立軸比k</c:v>
          </c:tx>
          <c:spPr>
            <a:ln w="635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kおよびMaの計算!$J$4:$J$86</c:f>
              <c:numCache>
                <c:formatCode>General</c:formatCode>
                <c:ptCount val="83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xVal>
          <c:yVal>
            <c:numRef>
              <c:f>kおよびMaの計算!$Z$4:$Z$86</c:f>
              <c:numCache>
                <c:formatCode>General</c:formatCode>
                <c:ptCount val="83"/>
                <c:pt idx="0">
                  <c:v>-11.442675159235629</c:v>
                </c:pt>
                <c:pt idx="1">
                  <c:v>-1.5979859335038342</c:v>
                </c:pt>
                <c:pt idx="2">
                  <c:v>-0.49946695095948757</c:v>
                </c:pt>
                <c:pt idx="3">
                  <c:v>-7.6710137795275232E-2</c:v>
                </c:pt>
                <c:pt idx="4">
                  <c:v>7.8168073128350335E-2</c:v>
                </c:pt>
                <c:pt idx="5">
                  <c:v>0.13037995569482941</c:v>
                </c:pt>
                <c:pt idx="6">
                  <c:v>0.16668464252817905</c:v>
                </c:pt>
                <c:pt idx="7">
                  <c:v>0.19543920730091208</c:v>
                </c:pt>
                <c:pt idx="8">
                  <c:v>0.21956170599504038</c:v>
                </c:pt>
                <c:pt idx="9">
                  <c:v>0.24048003602034365</c:v>
                </c:pt>
                <c:pt idx="10">
                  <c:v>0.25901854420573989</c:v>
                </c:pt>
                <c:pt idx="11">
                  <c:v>0.27570372866645076</c:v>
                </c:pt>
                <c:pt idx="12">
                  <c:v>0.29089579465052973</c:v>
                </c:pt>
                <c:pt idx="13">
                  <c:v>0.30485382435408986</c:v>
                </c:pt>
                <c:pt idx="14">
                  <c:v>0.31777140931106973</c:v>
                </c:pt>
                <c:pt idx="15">
                  <c:v>0.32979761936664309</c:v>
                </c:pt>
                <c:pt idx="16">
                  <c:v>0.34105006776616142</c:v>
                </c:pt>
                <c:pt idx="17">
                  <c:v>0.35290202027985323</c:v>
                </c:pt>
                <c:pt idx="18">
                  <c:v>0.37178315044128085</c:v>
                </c:pt>
                <c:pt idx="19">
                  <c:v>0.39142967365492137</c:v>
                </c:pt>
                <c:pt idx="20">
                  <c:v>0.41181182894452228</c:v>
                </c:pt>
                <c:pt idx="21">
                  <c:v>0.43289636548703825</c:v>
                </c:pt>
                <c:pt idx="22">
                  <c:v>0.4546475415472363</c:v>
                </c:pt>
                <c:pt idx="23">
                  <c:v>0.47702807458239033</c:v>
                </c:pt>
                <c:pt idx="24">
                  <c:v>0.5</c:v>
                </c:pt>
                <c:pt idx="25">
                  <c:v>0.52352541169816846</c:v>
                </c:pt>
                <c:pt idx="26">
                  <c:v>0.54756707197806609</c:v>
                </c:pt>
                <c:pt idx="27">
                  <c:v>0.57208889025621046</c:v>
                </c:pt>
                <c:pt idx="28">
                  <c:v>0.59705627862426303</c:v>
                </c:pt>
                <c:pt idx="29">
                  <c:v>0.62243639775817372</c:v>
                </c:pt>
                <c:pt idx="30">
                  <c:v>0.64819830942256906</c:v>
                </c:pt>
                <c:pt idx="31">
                  <c:v>0.67431305248473039</c:v>
                </c:pt>
                <c:pt idx="32">
                  <c:v>0.70075365859438266</c:v>
                </c:pt>
                <c:pt idx="33">
                  <c:v>0.72749512206729228</c:v>
                </c:pt>
                <c:pt idx="34">
                  <c:v>0.75451433647451116</c:v>
                </c:pt>
                <c:pt idx="35">
                  <c:v>0.78179000829847589</c:v>
                </c:pt>
                <c:pt idx="36">
                  <c:v>0.80930255597320255</c:v>
                </c:pt>
                <c:pt idx="37">
                  <c:v>0.83703400079172685</c:v>
                </c:pt>
                <c:pt idx="38">
                  <c:v>0.86496785459007941</c:v>
                </c:pt>
                <c:pt idx="39">
                  <c:v>0.89308900781237355</c:v>
                </c:pt>
                <c:pt idx="40">
                  <c:v>0.92138362051021216</c:v>
                </c:pt>
                <c:pt idx="41">
                  <c:v>0.94983901800297565</c:v>
                </c:pt>
                <c:pt idx="42">
                  <c:v>0.97844359229010713</c:v>
                </c:pt>
                <c:pt idx="43">
                  <c:v>1.0072346148495108</c:v>
                </c:pt>
                <c:pt idx="44">
                  <c:v>1.0373006017766739</c:v>
                </c:pt>
                <c:pt idx="45">
                  <c:v>1.0692167577413478</c:v>
                </c:pt>
                <c:pt idx="46">
                  <c:v>1.1031592848435596</c:v>
                </c:pt>
                <c:pt idx="47">
                  <c:v>1.1393274930493626</c:v>
                </c:pt>
                <c:pt idx="48">
                  <c:v>1.1779477166720902</c:v>
                </c:pt>
                <c:pt idx="49">
                  <c:v>1.2192780553528322</c:v>
                </c:pt>
                <c:pt idx="50">
                  <c:v>1.2636141494065627</c:v>
                </c:pt>
                <c:pt idx="51">
                  <c:v>1.3112962627543321</c:v>
                </c:pt>
                <c:pt idx="52">
                  <c:v>1.3627180323754549</c:v>
                </c:pt>
                <c:pt idx="53">
                  <c:v>1.4183373604127212</c:v>
                </c:pt>
                <c:pt idx="54">
                  <c:v>1.4786900871459696</c:v>
                </c:pt>
                <c:pt idx="55">
                  <c:v>1.5444073099623126</c:v>
                </c:pt>
                <c:pt idx="56">
                  <c:v>1.616237535347522</c:v>
                </c:pt>
                <c:pt idx="57">
                  <c:v>1.6950753141340826</c:v>
                </c:pt>
                <c:pt idx="58">
                  <c:v>1.7819986872333444</c:v>
                </c:pt>
                <c:pt idx="59">
                  <c:v>1.8783187754043069</c:v>
                </c:pt>
                <c:pt idx="60">
                  <c:v>1.9856463704516367</c:v>
                </c:pt>
                <c:pt idx="61">
                  <c:v>2.1059827402307767</c:v>
                </c:pt>
                <c:pt idx="62">
                  <c:v>2.2418455821635015</c:v>
                </c:pt>
                <c:pt idx="63">
                  <c:v>2.3964470925742032</c:v>
                </c:pt>
                <c:pt idx="64">
                  <c:v>2.573951173263807</c:v>
                </c:pt>
                <c:pt idx="65">
                  <c:v>2.7798540893382828</c:v>
                </c:pt>
                <c:pt idx="66">
                  <c:v>3.0215637173066225</c:v>
                </c:pt>
                <c:pt idx="67">
                  <c:v>3.3093097668749052</c:v>
                </c:pt>
                <c:pt idx="68">
                  <c:v>3.6576288312563157</c:v>
                </c:pt>
                <c:pt idx="69">
                  <c:v>4.087897609636741</c:v>
                </c:pt>
                <c:pt idx="70">
                  <c:v>4.6328924914675778</c:v>
                </c:pt>
                <c:pt idx="71">
                  <c:v>5.345557469849866</c:v>
                </c:pt>
                <c:pt idx="72">
                  <c:v>6.3173356602675996</c:v>
                </c:pt>
                <c:pt idx="73">
                  <c:v>7.7209384998222568</c:v>
                </c:pt>
                <c:pt idx="74">
                  <c:v>9.9264168190128022</c:v>
                </c:pt>
                <c:pt idx="75">
                  <c:v>13.89571337172106</c:v>
                </c:pt>
                <c:pt idx="76">
                  <c:v>23.154584221748429</c:v>
                </c:pt>
                <c:pt idx="77">
                  <c:v>69.389776357827728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A42-4346-99BD-A22017CD56B6}"/>
            </c:ext>
          </c:extLst>
        </c:ser>
        <c:ser>
          <c:idx val="0"/>
          <c:order val="1"/>
          <c:tx>
            <c:v>圧縮k1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kおよびMaの計算!$J$4:$J$86</c:f>
              <c:numCache>
                <c:formatCode>General</c:formatCode>
                <c:ptCount val="83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xVal>
          <c:yVal>
            <c:numRef>
              <c:f>kおよびMaの計算!$Q$4:$Q$86</c:f>
              <c:numCache>
                <c:formatCode>General</c:formatCode>
                <c:ptCount val="83"/>
                <c:pt idx="0">
                  <c:v>0.44838762954704986</c:v>
                </c:pt>
                <c:pt idx="1">
                  <c:v>0.45424884445652858</c:v>
                </c:pt>
                <c:pt idx="2">
                  <c:v>0.46026532169195555</c:v>
                </c:pt>
                <c:pt idx="3">
                  <c:v>0.46644331336039346</c:v>
                </c:pt>
                <c:pt idx="4">
                  <c:v>0.47278941181592582</c:v>
                </c:pt>
                <c:pt idx="5">
                  <c:v>0.47931057312471037</c:v>
                </c:pt>
                <c:pt idx="6">
                  <c:v>0.48601414249910491</c:v>
                </c:pt>
                <c:pt idx="7">
                  <c:v>0.49290788189637563</c:v>
                </c:pt>
                <c:pt idx="8">
                  <c:v>0.5</c:v>
                </c:pt>
                <c:pt idx="9">
                  <c:v>0.50729918482703851</c:v>
                </c:pt>
                <c:pt idx="10">
                  <c:v>0.51481463923390536</c:v>
                </c:pt>
                <c:pt idx="11">
                  <c:v>0.52255611962562853</c:v>
                </c:pt>
                <c:pt idx="12">
                  <c:v>0.53053397821095316</c:v>
                </c:pt>
                <c:pt idx="13">
                  <c:v>0.53875920918810305</c:v>
                </c:pt>
                <c:pt idx="14">
                  <c:v>0.54724349929449712</c:v>
                </c:pt>
                <c:pt idx="15">
                  <c:v>0.55599928320917491</c:v>
                </c:pt>
                <c:pt idx="16">
                  <c:v>0.56503980436026846</c:v>
                </c:pt>
                <c:pt idx="17">
                  <c:v>0.57437918176288583</c:v>
                </c:pt>
                <c:pt idx="18">
                  <c:v>0.58403248359685922</c:v>
                </c:pt>
                <c:pt idx="19">
                  <c:v>0.59401580833082623</c:v>
                </c:pt>
                <c:pt idx="20">
                  <c:v>0.60434637431131388</c:v>
                </c:pt>
                <c:pt idx="21">
                  <c:v>0.61504261886557354</c:v>
                </c:pt>
                <c:pt idx="22">
                  <c:v>0.62612430811808117</c:v>
                </c:pt>
                <c:pt idx="23">
                  <c:v>0.63761265889675012</c:v>
                </c:pt>
                <c:pt idx="24">
                  <c:v>0.64953047431066457</c:v>
                </c:pt>
                <c:pt idx="25">
                  <c:v>0.66190229482217411</c:v>
                </c:pt>
                <c:pt idx="26">
                  <c:v>0.67475456691934887</c:v>
                </c:pt>
                <c:pt idx="27">
                  <c:v>0.68811583182840663</c:v>
                </c:pt>
                <c:pt idx="28">
                  <c:v>0.70201693710000646</c:v>
                </c:pt>
                <c:pt idx="29">
                  <c:v>0.71649127437073201</c:v>
                </c:pt>
                <c:pt idx="30">
                  <c:v>0.73157504715710053</c:v>
                </c:pt>
                <c:pt idx="31">
                  <c:v>0.74730757320304164</c:v>
                </c:pt>
                <c:pt idx="32">
                  <c:v>0.76373162669667349</c:v>
                </c:pt>
                <c:pt idx="33">
                  <c:v>0.78089382662783591</c:v>
                </c:pt>
                <c:pt idx="34">
                  <c:v>0.79884507871119614</c:v>
                </c:pt>
                <c:pt idx="35">
                  <c:v>0.81764107969732336</c:v>
                </c:pt>
                <c:pt idx="36">
                  <c:v>0.83734289459480304</c:v>
                </c:pt>
                <c:pt idx="37">
                  <c:v>0.85801761940504884</c:v>
                </c:pt>
                <c:pt idx="38">
                  <c:v>0.8797391445236552</c:v>
                </c:pt>
                <c:pt idx="39">
                  <c:v>0.9025890371109172</c:v>
                </c:pt>
                <c:pt idx="40">
                  <c:v>0.92665756463862103</c:v>
                </c:pt>
                <c:pt idx="41">
                  <c:v>0.95204488668741505</c:v>
                </c:pt>
                <c:pt idx="42">
                  <c:v>0.97886244817018209</c:v>
                </c:pt>
                <c:pt idx="43">
                  <c:v>1.0072346148495108</c:v>
                </c:pt>
                <c:pt idx="44">
                  <c:v>1.0373006017766739</c:v>
                </c:pt>
                <c:pt idx="45">
                  <c:v>1.0692167577413478</c:v>
                </c:pt>
                <c:pt idx="46">
                  <c:v>1.1031592848435596</c:v>
                </c:pt>
                <c:pt idx="47">
                  <c:v>1.1393274930493626</c:v>
                </c:pt>
                <c:pt idx="48">
                  <c:v>1.1779477166720902</c:v>
                </c:pt>
                <c:pt idx="49">
                  <c:v>1.2192780553528322</c:v>
                </c:pt>
                <c:pt idx="50">
                  <c:v>1.2636141494065627</c:v>
                </c:pt>
                <c:pt idx="51">
                  <c:v>1.3112962627543321</c:v>
                </c:pt>
                <c:pt idx="52">
                  <c:v>1.3627180323754549</c:v>
                </c:pt>
                <c:pt idx="53">
                  <c:v>1.4183373604127212</c:v>
                </c:pt>
                <c:pt idx="54">
                  <c:v>1.4786900871459696</c:v>
                </c:pt>
                <c:pt idx="55">
                  <c:v>1.5444073099623126</c:v>
                </c:pt>
                <c:pt idx="56">
                  <c:v>1.616237535347522</c:v>
                </c:pt>
                <c:pt idx="57">
                  <c:v>1.6950753141340826</c:v>
                </c:pt>
                <c:pt idx="58">
                  <c:v>1.7819986872333444</c:v>
                </c:pt>
                <c:pt idx="59">
                  <c:v>1.8783187754043069</c:v>
                </c:pt>
                <c:pt idx="60">
                  <c:v>1.9856463704516367</c:v>
                </c:pt>
                <c:pt idx="61">
                  <c:v>2.1059827402307767</c:v>
                </c:pt>
                <c:pt idx="62">
                  <c:v>2.2418455821635015</c:v>
                </c:pt>
                <c:pt idx="63">
                  <c:v>2.3964470925742032</c:v>
                </c:pt>
                <c:pt idx="64">
                  <c:v>2.573951173263807</c:v>
                </c:pt>
                <c:pt idx="65">
                  <c:v>2.7798540893382828</c:v>
                </c:pt>
                <c:pt idx="66">
                  <c:v>3.0215637173066225</c:v>
                </c:pt>
                <c:pt idx="67">
                  <c:v>3.3093097668749052</c:v>
                </c:pt>
                <c:pt idx="68">
                  <c:v>3.6576288312563157</c:v>
                </c:pt>
                <c:pt idx="69">
                  <c:v>4.087897609636741</c:v>
                </c:pt>
                <c:pt idx="70">
                  <c:v>4.6328924914675778</c:v>
                </c:pt>
                <c:pt idx="71">
                  <c:v>5.345557469849866</c:v>
                </c:pt>
                <c:pt idx="72">
                  <c:v>6.3173356602675996</c:v>
                </c:pt>
                <c:pt idx="73">
                  <c:v>7.7209384998222568</c:v>
                </c:pt>
                <c:pt idx="74">
                  <c:v>9.9264168190128022</c:v>
                </c:pt>
                <c:pt idx="75">
                  <c:v>13.89571337172106</c:v>
                </c:pt>
                <c:pt idx="76">
                  <c:v>23.154584221748429</c:v>
                </c:pt>
                <c:pt idx="77">
                  <c:v>69.389776357827728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42-4346-99BD-A22017CD56B6}"/>
            </c:ext>
          </c:extLst>
        </c:ser>
        <c:ser>
          <c:idx val="1"/>
          <c:order val="2"/>
          <c:tx>
            <c:v>コン許容k2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kおよびMaの計算!$J$4:$J$86</c:f>
              <c:numCache>
                <c:formatCode>General</c:formatCode>
                <c:ptCount val="83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xVal>
          <c:yVal>
            <c:numRef>
              <c:f>kおよびMaの計算!$S$4:$S$86</c:f>
              <c:numCache>
                <c:formatCode>General</c:formatCode>
                <c:ptCount val="83"/>
                <c:pt idx="0">
                  <c:v>0.1502284911923743</c:v>
                </c:pt>
                <c:pt idx="1">
                  <c:v>0.15695593281499071</c:v>
                </c:pt>
                <c:pt idx="2">
                  <c:v>0.16416347581562074</c:v>
                </c:pt>
                <c:pt idx="3">
                  <c:v>0.17188720862620843</c:v>
                </c:pt>
                <c:pt idx="4">
                  <c:v>0.18016436745827169</c:v>
                </c:pt>
                <c:pt idx="5">
                  <c:v>0.18903285779595314</c:v>
                </c:pt>
                <c:pt idx="6">
                  <c:v>0.19853064469575959</c:v>
                </c:pt>
                <c:pt idx="7">
                  <c:v>0.20869501244883465</c:v>
                </c:pt>
                <c:pt idx="8">
                  <c:v>0.21956170599504038</c:v>
                </c:pt>
                <c:pt idx="9">
                  <c:v>0.2311639809346272</c:v>
                </c:pt>
                <c:pt idx="10">
                  <c:v>0.24353160462969042</c:v>
                </c:pt>
                <c:pt idx="11">
                  <c:v>0.25668986543367522</c:v>
                </c:pt>
                <c:pt idx="12">
                  <c:v>0.27065865764203545</c:v>
                </c:pt>
                <c:pt idx="13">
                  <c:v>0.28545171340391146</c:v>
                </c:pt>
                <c:pt idx="14">
                  <c:v>0.30107604743654059</c:v>
                </c:pt>
                <c:pt idx="15">
                  <c:v>0.31753166538689664</c:v>
                </c:pt>
                <c:pt idx="16">
                  <c:v>0.3348115635947308</c:v>
                </c:pt>
                <c:pt idx="17">
                  <c:v>0.35290202027985323</c:v>
                </c:pt>
                <c:pt idx="18">
                  <c:v>0.37178315044128085</c:v>
                </c:pt>
                <c:pt idx="19">
                  <c:v>0.39142967365492137</c:v>
                </c:pt>
                <c:pt idx="20">
                  <c:v>0.41181182894452228</c:v>
                </c:pt>
                <c:pt idx="21">
                  <c:v>0.43289636548703825</c:v>
                </c:pt>
                <c:pt idx="22">
                  <c:v>0.4546475415472363</c:v>
                </c:pt>
                <c:pt idx="23">
                  <c:v>0.47702807458239033</c:v>
                </c:pt>
                <c:pt idx="24">
                  <c:v>0.5</c:v>
                </c:pt>
                <c:pt idx="25">
                  <c:v>0.52352541169816846</c:v>
                </c:pt>
                <c:pt idx="26">
                  <c:v>0.54756707197806609</c:v>
                </c:pt>
                <c:pt idx="27">
                  <c:v>0.57208889025621046</c:v>
                </c:pt>
                <c:pt idx="28">
                  <c:v>0.59705627862426303</c:v>
                </c:pt>
                <c:pt idx="29">
                  <c:v>0.62243639775817372</c:v>
                </c:pt>
                <c:pt idx="30">
                  <c:v>0.64819830942256906</c:v>
                </c:pt>
                <c:pt idx="31">
                  <c:v>0.67431305248473039</c:v>
                </c:pt>
                <c:pt idx="32">
                  <c:v>0.70075365859438266</c:v>
                </c:pt>
                <c:pt idx="33">
                  <c:v>0.72749512206729228</c:v>
                </c:pt>
                <c:pt idx="34">
                  <c:v>0.75451433647451116</c:v>
                </c:pt>
                <c:pt idx="35">
                  <c:v>0.78179000829847589</c:v>
                </c:pt>
                <c:pt idx="36">
                  <c:v>0.80930255597320255</c:v>
                </c:pt>
                <c:pt idx="37">
                  <c:v>0.83703400079172685</c:v>
                </c:pt>
                <c:pt idx="38">
                  <c:v>0.86496785459007941</c:v>
                </c:pt>
                <c:pt idx="39">
                  <c:v>0.89308900781237355</c:v>
                </c:pt>
                <c:pt idx="40">
                  <c:v>0.92138362051021216</c:v>
                </c:pt>
                <c:pt idx="41">
                  <c:v>0.94983901800297565</c:v>
                </c:pt>
                <c:pt idx="42">
                  <c:v>0.97844359229010713</c:v>
                </c:pt>
                <c:pt idx="43">
                  <c:v>1.007186709828723</c:v>
                </c:pt>
                <c:pt idx="44">
                  <c:v>1.0360586259388678</c:v>
                </c:pt>
                <c:pt idx="45">
                  <c:v>1.0650504058475543</c:v>
                </c:pt>
                <c:pt idx="46">
                  <c:v>1.0941538522087155</c:v>
                </c:pt>
                <c:pt idx="47">
                  <c:v>1.123361438820814</c:v>
                </c:pt>
                <c:pt idx="48">
                  <c:v>1.1526662501922518</c:v>
                </c:pt>
                <c:pt idx="49">
                  <c:v>1.1820619265652579</c:v>
                </c:pt>
                <c:pt idx="50">
                  <c:v>1.2115426139925511</c:v>
                </c:pt>
                <c:pt idx="51">
                  <c:v>1.2411029190609222</c:v>
                </c:pt>
                <c:pt idx="52">
                  <c:v>1.2707378678667149</c:v>
                </c:pt>
                <c:pt idx="53">
                  <c:v>1.3004428688662304</c:v>
                </c:pt>
                <c:pt idx="54">
                  <c:v>1.3302136792463997</c:v>
                </c:pt>
                <c:pt idx="55">
                  <c:v>1.3600463744857585</c:v>
                </c:pt>
                <c:pt idx="56">
                  <c:v>1.3899373208012384</c:v>
                </c:pt>
                <c:pt idx="57">
                  <c:v>1.4198831502016849</c:v>
                </c:pt>
                <c:pt idx="58">
                  <c:v>1.449880737893567</c:v>
                </c:pt>
                <c:pt idx="59">
                  <c:v>1.4799271818076982</c:v>
                </c:pt>
                <c:pt idx="60">
                  <c:v>1.5100197840376488</c:v>
                </c:pt>
                <c:pt idx="61">
                  <c:v>1.5401560340008089</c:v>
                </c:pt>
                <c:pt idx="62">
                  <c:v>1.5703335931516924</c:v>
                </c:pt>
                <c:pt idx="63">
                  <c:v>1.6005502810941037</c:v>
                </c:pt>
                <c:pt idx="64">
                  <c:v>1.6308040629542575</c:v>
                </c:pt>
                <c:pt idx="65">
                  <c:v>1.661093037890959</c:v>
                </c:pt>
                <c:pt idx="66">
                  <c:v>1.6914154286315908</c:v>
                </c:pt>
                <c:pt idx="67">
                  <c:v>1.7217695719340385</c:v>
                </c:pt>
                <c:pt idx="68">
                  <c:v>1.752153909884917</c:v>
                </c:pt>
                <c:pt idx="69">
                  <c:v>1.7825669819536327</c:v>
                </c:pt>
                <c:pt idx="70">
                  <c:v>1.8130074177300459</c:v>
                </c:pt>
                <c:pt idx="71">
                  <c:v>1.8434739302808612</c:v>
                </c:pt>
                <c:pt idx="72">
                  <c:v>1.8739653100664664</c:v>
                </c:pt>
                <c:pt idx="73">
                  <c:v>1.9044804193658345</c:v>
                </c:pt>
                <c:pt idx="74">
                  <c:v>1.9350181871623862</c:v>
                </c:pt>
                <c:pt idx="75">
                  <c:v>1.9655776044484234</c:v>
                </c:pt>
                <c:pt idx="76">
                  <c:v>1.9961577199099663</c:v>
                </c:pt>
                <c:pt idx="77">
                  <c:v>2.0267576359576118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42-4346-99BD-A22017CD56B6}"/>
            </c:ext>
          </c:extLst>
        </c:ser>
        <c:ser>
          <c:idx val="2"/>
          <c:order val="3"/>
          <c:tx>
            <c:v>鉄筋許容k3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kおよびMaの計算!$J$4:$J$86</c:f>
              <c:numCache>
                <c:formatCode>General</c:formatCode>
                <c:ptCount val="83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xVal>
          <c:yVal>
            <c:numRef>
              <c:f>kおよびMaの計算!$U$4:$U$86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7.8168073128350335E-2</c:v>
                </c:pt>
                <c:pt idx="5">
                  <c:v>0.13037995569482941</c:v>
                </c:pt>
                <c:pt idx="6">
                  <c:v>0.16668464252817905</c:v>
                </c:pt>
                <c:pt idx="7">
                  <c:v>0.19543920730091208</c:v>
                </c:pt>
                <c:pt idx="8">
                  <c:v>0.21956170599504038</c:v>
                </c:pt>
                <c:pt idx="9">
                  <c:v>0.24048003602034365</c:v>
                </c:pt>
                <c:pt idx="10">
                  <c:v>0.25901854420573989</c:v>
                </c:pt>
                <c:pt idx="11">
                  <c:v>0.27570372866645076</c:v>
                </c:pt>
                <c:pt idx="12">
                  <c:v>0.29089579465052973</c:v>
                </c:pt>
                <c:pt idx="13">
                  <c:v>0.30485382435408986</c:v>
                </c:pt>
                <c:pt idx="14">
                  <c:v>0.31777140931106973</c:v>
                </c:pt>
                <c:pt idx="15">
                  <c:v>0.32979761936664309</c:v>
                </c:pt>
                <c:pt idx="16">
                  <c:v>0.34105006776616142</c:v>
                </c:pt>
                <c:pt idx="17">
                  <c:v>0.35162343257191281</c:v>
                </c:pt>
                <c:pt idx="18">
                  <c:v>0.36159522699805302</c:v>
                </c:pt>
                <c:pt idx="19">
                  <c:v>0.3710298312522714</c:v>
                </c:pt>
                <c:pt idx="20">
                  <c:v>0.37998138561088468</c:v>
                </c:pt>
                <c:pt idx="21">
                  <c:v>0.38849591439383563</c:v>
                </c:pt>
                <c:pt idx="22">
                  <c:v>0.39661291661127318</c:v>
                </c:pt>
                <c:pt idx="23">
                  <c:v>0.40436657816500232</c:v>
                </c:pt>
                <c:pt idx="24">
                  <c:v>0.41178671001382883</c:v>
                </c:pt>
                <c:pt idx="25">
                  <c:v>0.41889948430912161</c:v>
                </c:pt>
                <c:pt idx="26">
                  <c:v>0.42572801917680442</c:v>
                </c:pt>
                <c:pt idx="27">
                  <c:v>0.43229284846324573</c:v>
                </c:pt>
                <c:pt idx="28">
                  <c:v>0.4386123029008519</c:v>
                </c:pt>
                <c:pt idx="29">
                  <c:v>0.44470282225249186</c:v>
                </c:pt>
                <c:pt idx="30">
                  <c:v>0.45057921309094157</c:v>
                </c:pt>
                <c:pt idx="31">
                  <c:v>0.45625486333149506</c:v>
                </c:pt>
                <c:pt idx="32">
                  <c:v>0.4617419220476035</c:v>
                </c:pt>
                <c:pt idx="33">
                  <c:v>0.46705145118198582</c:v>
                </c:pt>
                <c:pt idx="34">
                  <c:v>0.47219355432866755</c:v>
                </c:pt>
                <c:pt idx="35">
                  <c:v>0.47717748667287424</c:v>
                </c:pt>
                <c:pt idx="36">
                  <c:v>0.48201174934289676</c:v>
                </c:pt>
                <c:pt idx="37">
                  <c:v>0.48670417078496558</c:v>
                </c:pt>
                <c:pt idx="38">
                  <c:v>0.49126197727129645</c:v>
                </c:pt>
                <c:pt idx="39">
                  <c:v>0.49569185425819734</c:v>
                </c:pt>
                <c:pt idx="40">
                  <c:v>0.49999999999999983</c:v>
                </c:pt>
                <c:pt idx="41">
                  <c:v>0.50419217257668447</c:v>
                </c:pt>
                <c:pt idx="42">
                  <c:v>0.50827373129423847</c:v>
                </c:pt>
                <c:pt idx="43">
                  <c:v>0.512249673256302</c:v>
                </c:pt>
                <c:pt idx="44">
                  <c:v>0.51612466577534377</c:v>
                </c:pt>
                <c:pt idx="45">
                  <c:v>0.5199030751852225</c:v>
                </c:pt>
                <c:pt idx="46">
                  <c:v>0.5235889925296332</c:v>
                </c:pt>
                <c:pt idx="47">
                  <c:v>0.52718625652889783</c:v>
                </c:pt>
                <c:pt idx="48">
                  <c:v>0.53069847416781168</c:v>
                </c:pt>
                <c:pt idx="49">
                  <c:v>0.5341290391975192</c:v>
                </c:pt>
                <c:pt idx="50">
                  <c:v>0.53748114880278641</c:v>
                </c:pt>
                <c:pt idx="51">
                  <c:v>0.54075781865108574</c:v>
                </c:pt>
                <c:pt idx="52">
                  <c:v>0.54396189651046323</c:v>
                </c:pt>
                <c:pt idx="53">
                  <c:v>0.54709607459819898</c:v>
                </c:pt>
                <c:pt idx="54">
                  <c:v>0.55016290080111008</c:v>
                </c:pt>
                <c:pt idx="55">
                  <c:v>0.55316478889028009</c:v>
                </c:pt>
                <c:pt idx="56">
                  <c:v>0.55610402783756263</c:v>
                </c:pt>
                <c:pt idx="57">
                  <c:v>0.5589827903279595</c:v>
                </c:pt>
                <c:pt idx="58">
                  <c:v>0.56180314055058267</c:v>
                </c:pt>
                <c:pt idx="59">
                  <c:v>0.56456704134105884</c:v>
                </c:pt>
                <c:pt idx="60">
                  <c:v>0.56727636073973853</c:v>
                </c:pt>
                <c:pt idx="61">
                  <c:v>0.56993287802267056</c:v>
                </c:pt>
                <c:pt idx="62">
                  <c:v>0.57253828925587968</c:v>
                </c:pt>
                <c:pt idx="63">
                  <c:v>0.5750942124178815</c:v>
                </c:pt>
                <c:pt idx="64">
                  <c:v>0.57760219213045649</c:v>
                </c:pt>
                <c:pt idx="65">
                  <c:v>0.58006370403341911</c:v>
                </c:pt>
                <c:pt idx="66">
                  <c:v>0.58248015883533721</c:v>
                </c:pt>
                <c:pt idx="67">
                  <c:v>0.58485290606883333</c:v>
                </c:pt>
                <c:pt idx="68">
                  <c:v>0.58718323757617408</c:v>
                </c:pt>
                <c:pt idx="69">
                  <c:v>0.58947239074825664</c:v>
                </c:pt>
                <c:pt idx="70">
                  <c:v>0.5917215515378097</c:v>
                </c:pt>
                <c:pt idx="71">
                  <c:v>0.59393185726559183</c:v>
                </c:pt>
                <c:pt idx="72">
                  <c:v>0.59610439923655067</c:v>
                </c:pt>
                <c:pt idx="73">
                  <c:v>0.59824022518130671</c:v>
                </c:pt>
                <c:pt idx="74">
                  <c:v>0.60034034153687355</c:v>
                </c:pt>
                <c:pt idx="75">
                  <c:v>0.60240571557925304</c:v>
                </c:pt>
                <c:pt idx="76">
                  <c:v>0.60443727741938036</c:v>
                </c:pt>
                <c:pt idx="77">
                  <c:v>0.60643592187287176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42-4346-99BD-A22017CD56B6}"/>
            </c:ext>
          </c:extLst>
        </c:ser>
        <c:ser>
          <c:idx val="3"/>
          <c:order val="4"/>
          <c:tx>
            <c:v>引張k4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kおよびMaの計算!$J$4:$J$86</c:f>
              <c:numCache>
                <c:formatCode>General</c:formatCode>
                <c:ptCount val="83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xVal>
          <c:yVal>
            <c:numRef>
              <c:f>kおよびMaの計算!$W$4:$W$86</c:f>
              <c:numCache>
                <c:formatCode>General</c:formatCode>
                <c:ptCount val="83"/>
                <c:pt idx="0">
                  <c:v>-11.442675159235629</c:v>
                </c:pt>
                <c:pt idx="1">
                  <c:v>-1.5979859335038342</c:v>
                </c:pt>
                <c:pt idx="2">
                  <c:v>-0.49946695095948757</c:v>
                </c:pt>
                <c:pt idx="3">
                  <c:v>-7.6710137795275232E-2</c:v>
                </c:pt>
                <c:pt idx="4">
                  <c:v>0.14715844937899911</c:v>
                </c:pt>
                <c:pt idx="5">
                  <c:v>0.28576325411334563</c:v>
                </c:pt>
                <c:pt idx="6">
                  <c:v>0.38002303557716927</c:v>
                </c:pt>
                <c:pt idx="7">
                  <c:v>0.44828442188879086</c:v>
                </c:pt>
                <c:pt idx="8">
                  <c:v>0.5</c:v>
                </c:pt>
                <c:pt idx="9">
                  <c:v>0.54053528190937394</c:v>
                </c:pt>
                <c:pt idx="10">
                  <c:v>0.57316216638052131</c:v>
                </c:pt>
                <c:pt idx="11">
                  <c:v>0.59998933447098979</c:v>
                </c:pt>
                <c:pt idx="12">
                  <c:v>0.62243698576465967</c:v>
                </c:pt>
                <c:pt idx="13">
                  <c:v>0.64149661917411249</c:v>
                </c:pt>
                <c:pt idx="14">
                  <c:v>0.65788144156281569</c:v>
                </c:pt>
                <c:pt idx="15">
                  <c:v>0.67211760386067976</c:v>
                </c:pt>
                <c:pt idx="16">
                  <c:v>0.68460175248597022</c:v>
                </c:pt>
                <c:pt idx="17">
                  <c:v>0.69563856427378967</c:v>
                </c:pt>
                <c:pt idx="18">
                  <c:v>0.70546594196545964</c:v>
                </c:pt>
                <c:pt idx="19">
                  <c:v>0.7142723570478724</c:v>
                </c:pt>
                <c:pt idx="20">
                  <c:v>0.72220905427826498</c:v>
                </c:pt>
                <c:pt idx="21">
                  <c:v>0.72939881042011745</c:v>
                </c:pt>
                <c:pt idx="22">
                  <c:v>0.73594233120011499</c:v>
                </c:pt>
                <c:pt idx="23">
                  <c:v>0.74192299752270841</c:v>
                </c:pt>
                <c:pt idx="24">
                  <c:v>0.74741043742165325</c:v>
                </c:pt>
                <c:pt idx="25">
                  <c:v>0.75246324927132169</c:v>
                </c:pt>
                <c:pt idx="26">
                  <c:v>0.75713110257816763</c:v>
                </c:pt>
                <c:pt idx="27">
                  <c:v>0.76145637623297324</c:v>
                </c:pt>
                <c:pt idx="28">
                  <c:v>0.76547544883049212</c:v>
                </c:pt>
                <c:pt idx="29">
                  <c:v>0.76921972431900221</c:v>
                </c:pt>
                <c:pt idx="30">
                  <c:v>0.77271645422330337</c:v>
                </c:pt>
                <c:pt idx="31">
                  <c:v>0.77598940200696298</c:v>
                </c:pt>
                <c:pt idx="32">
                  <c:v>0.77905938383688045</c:v>
                </c:pt>
                <c:pt idx="33">
                  <c:v>0.78194471176980074</c:v>
                </c:pt>
                <c:pt idx="34">
                  <c:v>0.78466155930303161</c:v>
                </c:pt>
                <c:pt idx="35">
                  <c:v>0.78722426470588214</c:v>
                </c:pt>
                <c:pt idx="36">
                  <c:v>0.78964558414617991</c:v>
                </c:pt>
                <c:pt idx="37">
                  <c:v>0.791936904046044</c:v>
                </c:pt>
                <c:pt idx="38">
                  <c:v>0.79410842012799587</c:v>
                </c:pt>
                <c:pt idx="39">
                  <c:v>0.7961692890917984</c:v>
                </c:pt>
                <c:pt idx="40">
                  <c:v>0.79812775768175837</c:v>
                </c:pt>
                <c:pt idx="41">
                  <c:v>0.79999127298114936</c:v>
                </c:pt>
                <c:pt idx="42">
                  <c:v>0.80176657704396548</c:v>
                </c:pt>
                <c:pt idx="43">
                  <c:v>0.80345978839893439</c:v>
                </c:pt>
                <c:pt idx="44">
                  <c:v>0.80507647250244052</c:v>
                </c:pt>
                <c:pt idx="45">
                  <c:v>0.80662170284986912</c:v>
                </c:pt>
                <c:pt idx="46">
                  <c:v>0.80810011415920002</c:v>
                </c:pt>
                <c:pt idx="47">
                  <c:v>0.80951594880130029</c:v>
                </c:pt>
                <c:pt idx="48">
                  <c:v>0.81087309745664349</c:v>
                </c:pt>
                <c:pt idx="49">
                  <c:v>0.8121751348190499</c:v>
                </c:pt>
                <c:pt idx="50">
                  <c:v>0.81342535103639302</c:v>
                </c:pt>
                <c:pt idx="51">
                  <c:v>0.81462677947052931</c:v>
                </c:pt>
                <c:pt idx="52">
                  <c:v>0.81578222126955913</c:v>
                </c:pt>
                <c:pt idx="53">
                  <c:v>0.81689426717144398</c:v>
                </c:pt>
                <c:pt idx="54">
                  <c:v>0.81796531689621599</c:v>
                </c:pt>
                <c:pt idx="55">
                  <c:v>0.81899759643229475</c:v>
                </c:pt>
                <c:pt idx="56">
                  <c:v>0.81999317347896583</c:v>
                </c:pt>
                <c:pt idx="57">
                  <c:v>0.82095397127047121</c:v>
                </c:pt>
                <c:pt idx="58">
                  <c:v>0.82188178097618581</c:v>
                </c:pt>
                <c:pt idx="59">
                  <c:v>0.82277827284510685</c:v>
                </c:pt>
                <c:pt idx="60">
                  <c:v>0.82364500624053949</c:v>
                </c:pt>
                <c:pt idx="61">
                  <c:v>0.82448343869181329</c:v>
                </c:pt>
                <c:pt idx="62">
                  <c:v>0.82529493407355992</c:v>
                </c:pt>
                <c:pt idx="63">
                  <c:v>0.82608077000910651</c:v>
                </c:pt>
                <c:pt idx="64">
                  <c:v>0.82684214458251359</c:v>
                </c:pt>
                <c:pt idx="65">
                  <c:v>0.82758018243342646</c:v>
                </c:pt>
                <c:pt idx="66">
                  <c:v>0.82829594029994924</c:v>
                </c:pt>
                <c:pt idx="67">
                  <c:v>0.82899041206699653</c:v>
                </c:pt>
                <c:pt idx="68">
                  <c:v>0.82966453337084178</c:v>
                </c:pt>
                <c:pt idx="69">
                  <c:v>0.83031918580472253</c:v>
                </c:pt>
                <c:pt idx="70">
                  <c:v>0.83095520076525375</c:v>
                </c:pt>
                <c:pt idx="71">
                  <c:v>0.83157336297493933</c:v>
                </c:pt>
                <c:pt idx="72">
                  <c:v>0.83217441371215961</c:v>
                </c:pt>
                <c:pt idx="73">
                  <c:v>0.83275905377659332</c:v>
                </c:pt>
                <c:pt idx="74">
                  <c:v>0.8333279462150105</c:v>
                </c:pt>
                <c:pt idx="75">
                  <c:v>0.83388171882973283</c:v>
                </c:pt>
                <c:pt idx="76">
                  <c:v>0.83442096648970754</c:v>
                </c:pt>
                <c:pt idx="77">
                  <c:v>0.83494625326208516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42-4346-99BD-A22017CD56B6}"/>
            </c:ext>
          </c:extLst>
        </c:ser>
        <c:ser>
          <c:idx val="5"/>
          <c:order val="5"/>
          <c:tx>
            <c:v>釣合時kb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kおよびMaの計算!$J$4:$J$86</c:f>
              <c:numCache>
                <c:formatCode>General</c:formatCode>
                <c:ptCount val="83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xVal>
          <c:yVal>
            <c:numRef>
              <c:f>kおよびMaの計算!$N$4:$N$86</c:f>
              <c:numCache>
                <c:formatCode>General</c:formatCode>
                <c:ptCount val="83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  <c:pt idx="24">
                  <c:v>0.35</c:v>
                </c:pt>
                <c:pt idx="25">
                  <c:v>0.35</c:v>
                </c:pt>
                <c:pt idx="26">
                  <c:v>0.35</c:v>
                </c:pt>
                <c:pt idx="27">
                  <c:v>0.35</c:v>
                </c:pt>
                <c:pt idx="28">
                  <c:v>0.35</c:v>
                </c:pt>
                <c:pt idx="29">
                  <c:v>0.35</c:v>
                </c:pt>
                <c:pt idx="30">
                  <c:v>0.35</c:v>
                </c:pt>
                <c:pt idx="31">
                  <c:v>0.35</c:v>
                </c:pt>
                <c:pt idx="32">
                  <c:v>0.35</c:v>
                </c:pt>
                <c:pt idx="33">
                  <c:v>0.35</c:v>
                </c:pt>
                <c:pt idx="34">
                  <c:v>0.35</c:v>
                </c:pt>
                <c:pt idx="35">
                  <c:v>0.35</c:v>
                </c:pt>
                <c:pt idx="36">
                  <c:v>0.35</c:v>
                </c:pt>
                <c:pt idx="37">
                  <c:v>0.35</c:v>
                </c:pt>
                <c:pt idx="38">
                  <c:v>0.35</c:v>
                </c:pt>
                <c:pt idx="39">
                  <c:v>0.35</c:v>
                </c:pt>
                <c:pt idx="40">
                  <c:v>0.35</c:v>
                </c:pt>
                <c:pt idx="41">
                  <c:v>0.35</c:v>
                </c:pt>
                <c:pt idx="42">
                  <c:v>0.35</c:v>
                </c:pt>
                <c:pt idx="43">
                  <c:v>0.35</c:v>
                </c:pt>
                <c:pt idx="44">
                  <c:v>0.35</c:v>
                </c:pt>
                <c:pt idx="45">
                  <c:v>0.35</c:v>
                </c:pt>
                <c:pt idx="46">
                  <c:v>0.35</c:v>
                </c:pt>
                <c:pt idx="47">
                  <c:v>0.35</c:v>
                </c:pt>
                <c:pt idx="48">
                  <c:v>0.35</c:v>
                </c:pt>
                <c:pt idx="49">
                  <c:v>0.35</c:v>
                </c:pt>
                <c:pt idx="50">
                  <c:v>0.35</c:v>
                </c:pt>
                <c:pt idx="51">
                  <c:v>0.35</c:v>
                </c:pt>
                <c:pt idx="52">
                  <c:v>0.35</c:v>
                </c:pt>
                <c:pt idx="53">
                  <c:v>0.35</c:v>
                </c:pt>
                <c:pt idx="54">
                  <c:v>0.35</c:v>
                </c:pt>
                <c:pt idx="55">
                  <c:v>0.35</c:v>
                </c:pt>
                <c:pt idx="56">
                  <c:v>0.35</c:v>
                </c:pt>
                <c:pt idx="57">
                  <c:v>0.35</c:v>
                </c:pt>
                <c:pt idx="58">
                  <c:v>0.35</c:v>
                </c:pt>
                <c:pt idx="59">
                  <c:v>0.35</c:v>
                </c:pt>
                <c:pt idx="60">
                  <c:v>0.35</c:v>
                </c:pt>
                <c:pt idx="61">
                  <c:v>0.35</c:v>
                </c:pt>
                <c:pt idx="62">
                  <c:v>0.35</c:v>
                </c:pt>
                <c:pt idx="63">
                  <c:v>0.35</c:v>
                </c:pt>
                <c:pt idx="64">
                  <c:v>0.35</c:v>
                </c:pt>
                <c:pt idx="65">
                  <c:v>0.35</c:v>
                </c:pt>
                <c:pt idx="66">
                  <c:v>0.35</c:v>
                </c:pt>
                <c:pt idx="67">
                  <c:v>0.35</c:v>
                </c:pt>
                <c:pt idx="68">
                  <c:v>0.35</c:v>
                </c:pt>
                <c:pt idx="69">
                  <c:v>0.35</c:v>
                </c:pt>
                <c:pt idx="70">
                  <c:v>0.35</c:v>
                </c:pt>
                <c:pt idx="71">
                  <c:v>0.35</c:v>
                </c:pt>
                <c:pt idx="72">
                  <c:v>0.35</c:v>
                </c:pt>
                <c:pt idx="73">
                  <c:v>0.35</c:v>
                </c:pt>
                <c:pt idx="74">
                  <c:v>0.35</c:v>
                </c:pt>
                <c:pt idx="75">
                  <c:v>0.35</c:v>
                </c:pt>
                <c:pt idx="76">
                  <c:v>0.35</c:v>
                </c:pt>
                <c:pt idx="77">
                  <c:v>0.35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A42-4346-99BD-A22017CD5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71296"/>
        <c:axId val="1156068416"/>
      </c:scatterChart>
      <c:valAx>
        <c:axId val="1156071296"/>
        <c:scaling>
          <c:orientation val="minMax"/>
          <c:max val="7000"/>
          <c:min val="-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軸力</a:t>
                </a:r>
                <a:r>
                  <a:rPr lang="en-US" altLang="ja-JP" sz="1200"/>
                  <a:t>(kN)</a:t>
                </a:r>
                <a:endParaRPr lang="ja-JP" altLang="en-US" sz="1200"/>
              </a:p>
            </c:rich>
          </c:tx>
          <c:layout>
            <c:manualLayout>
              <c:xMode val="edge"/>
              <c:yMode val="edge"/>
              <c:x val="0.4866090229287377"/>
              <c:y val="0.90440935297764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068416"/>
        <c:crosses val="autoZero"/>
        <c:crossBetween val="midCat"/>
        <c:majorUnit val="1000"/>
      </c:valAx>
      <c:valAx>
        <c:axId val="1156068416"/>
        <c:scaling>
          <c:orientation val="minMax"/>
          <c:max val="2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中立軸比</a:t>
                </a:r>
              </a:p>
            </c:rich>
          </c:tx>
          <c:layout>
            <c:manualLayout>
              <c:xMode val="edge"/>
              <c:yMode val="edge"/>
              <c:x val="4.9507254989352739E-2"/>
              <c:y val="0.426026164187533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071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381132075471702"/>
          <c:y val="0.5776582502338834"/>
          <c:w val="0.25046540880503143"/>
          <c:h val="0.28191774086622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圧縮鉄筋照査値</a:t>
            </a:r>
            <a:r>
              <a:rPr lang="en-US" altLang="ja-JP"/>
              <a:t>σs'/σsa</a:t>
            </a:r>
            <a:r>
              <a:rPr lang="ja-JP" altLang="en-US"/>
              <a:t>（圧縮正）</a:t>
            </a:r>
          </a:p>
        </c:rich>
      </c:tx>
      <c:layout>
        <c:manualLayout>
          <c:xMode val="edge"/>
          <c:yMode val="edge"/>
          <c:x val="0.25519496855345913"/>
          <c:y val="3.64336168222904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74634774426781"/>
          <c:y val="0.17384858148507742"/>
          <c:w val="0.78325994156390832"/>
          <c:h val="0.70648256422928424"/>
        </c:manualLayout>
      </c:layout>
      <c:scatterChart>
        <c:scatterStyle val="lineMarker"/>
        <c:varyColors val="0"/>
        <c:ser>
          <c:idx val="0"/>
          <c:order val="0"/>
          <c:tx>
            <c:v>σs'/σsa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kおよびMaの計算!$J$4:$J$86</c:f>
              <c:numCache>
                <c:formatCode>General</c:formatCode>
                <c:ptCount val="83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xVal>
          <c:yVal>
            <c:numRef>
              <c:f>kおよびMaの計算!$AE$4:$AE$86</c:f>
              <c:numCache>
                <c:formatCode>General</c:formatCode>
                <c:ptCount val="83"/>
                <c:pt idx="0">
                  <c:v>-0.93911188675586565</c:v>
                </c:pt>
                <c:pt idx="1">
                  <c:v>-0.69672290091138234</c:v>
                </c:pt>
                <c:pt idx="2">
                  <c:v>-0.45433391506689919</c:v>
                </c:pt>
                <c:pt idx="3">
                  <c:v>-0.21194492922241598</c:v>
                </c:pt>
                <c:pt idx="4">
                  <c:v>-5.8772653670531479E-2</c:v>
                </c:pt>
                <c:pt idx="5">
                  <c:v>7.2251018972360748E-3</c:v>
                </c:pt>
                <c:pt idx="6">
                  <c:v>5.8850400585642101E-2</c:v>
                </c:pt>
                <c:pt idx="7">
                  <c:v>0.1036540189747272</c:v>
                </c:pt>
                <c:pt idx="8">
                  <c:v>0.1442724766922526</c:v>
                </c:pt>
                <c:pt idx="9">
                  <c:v>0.18199590647402561</c:v>
                </c:pt>
                <c:pt idx="10">
                  <c:v>0.21756912151346069</c:v>
                </c:pt>
                <c:pt idx="11">
                  <c:v>0.25146782297027492</c:v>
                </c:pt>
                <c:pt idx="12">
                  <c:v>0.28401746320465898</c:v>
                </c:pt>
                <c:pt idx="13">
                  <c:v>0.31545212795707345</c:v>
                </c:pt>
                <c:pt idx="14">
                  <c:v>0.3459467308968055</c:v>
                </c:pt>
                <c:pt idx="15">
                  <c:v>0.37563595949220063</c:v>
                </c:pt>
                <c:pt idx="16">
                  <c:v>0.40462607956946806</c:v>
                </c:pt>
                <c:pt idx="17">
                  <c:v>0.43052935788263197</c:v>
                </c:pt>
                <c:pt idx="18">
                  <c:v>0.44252166914748781</c:v>
                </c:pt>
                <c:pt idx="19">
                  <c:v>0.45377188902955057</c:v>
                </c:pt>
                <c:pt idx="20">
                  <c:v>0.46430887246022629</c:v>
                </c:pt>
                <c:pt idx="21">
                  <c:v>0.47416485797262126</c:v>
                </c:pt>
                <c:pt idx="22">
                  <c:v>0.48337449917855685</c:v>
                </c:pt>
                <c:pt idx="23">
                  <c:v>0.49197394358891755</c:v>
                </c:pt>
                <c:pt idx="24">
                  <c:v>0.5</c:v>
                </c:pt>
                <c:pt idx="25">
                  <c:v>0.50748942049818802</c:v>
                </c:pt>
                <c:pt idx="26">
                  <c:v>0.51447830911570092</c:v>
                </c:pt>
                <c:pt idx="27">
                  <c:v>0.52100165769225282</c:v>
                </c:pt>
                <c:pt idx="28">
                  <c:v>0.52709300113994284</c:v>
                </c:pt>
                <c:pt idx="29">
                  <c:v>0.53278417902057984</c:v>
                </c:pt>
                <c:pt idx="30">
                  <c:v>0.5381051876841485</c:v>
                </c:pt>
                <c:pt idx="31">
                  <c:v>0.54308410656900274</c:v>
                </c:pt>
                <c:pt idx="32">
                  <c:v>0.54774708299943498</c:v>
                </c:pt>
                <c:pt idx="33">
                  <c:v>0.55211836138521186</c:v>
                </c:pt>
                <c:pt idx="34">
                  <c:v>0.55622034470185067</c:v>
                </c:pt>
                <c:pt idx="35">
                  <c:v>0.56007367820585985</c:v>
                </c:pt>
                <c:pt idx="36">
                  <c:v>0.56369734732092025</c:v>
                </c:pt>
                <c:pt idx="37">
                  <c:v>0.56710878340922344</c:v>
                </c:pt>
                <c:pt idx="38">
                  <c:v>0.57032397266814083</c:v>
                </c:pt>
                <c:pt idx="39">
                  <c:v>0.57335756465738452</c:v>
                </c:pt>
                <c:pt idx="40">
                  <c:v>0.57622297798117883</c:v>
                </c:pt>
                <c:pt idx="41">
                  <c:v>0.57893250145144859</c:v>
                </c:pt>
                <c:pt idx="42">
                  <c:v>0.58149738967412534</c:v>
                </c:pt>
                <c:pt idx="43">
                  <c:v>0.58393188759457915</c:v>
                </c:pt>
                <c:pt idx="44">
                  <c:v>0.58632994152585294</c:v>
                </c:pt>
                <c:pt idx="45">
                  <c:v>0.58872799545712662</c:v>
                </c:pt>
                <c:pt idx="46">
                  <c:v>0.5911260493884003</c:v>
                </c:pt>
                <c:pt idx="47">
                  <c:v>0.59352410331967387</c:v>
                </c:pt>
                <c:pt idx="48">
                  <c:v>0.59592215725094777</c:v>
                </c:pt>
                <c:pt idx="49">
                  <c:v>0.59832021118222134</c:v>
                </c:pt>
                <c:pt idx="50">
                  <c:v>0.60071826511349513</c:v>
                </c:pt>
                <c:pt idx="51">
                  <c:v>0.60311631904476881</c:v>
                </c:pt>
                <c:pt idx="52">
                  <c:v>0.60551437297604249</c:v>
                </c:pt>
                <c:pt idx="53">
                  <c:v>0.60791242690731617</c:v>
                </c:pt>
                <c:pt idx="54">
                  <c:v>0.61031048083858974</c:v>
                </c:pt>
                <c:pt idx="55">
                  <c:v>0.61270853476986353</c:v>
                </c:pt>
                <c:pt idx="56">
                  <c:v>0.61510658870113721</c:v>
                </c:pt>
                <c:pt idx="57">
                  <c:v>0.61750464263241089</c:v>
                </c:pt>
                <c:pt idx="58">
                  <c:v>0.61990269656368446</c:v>
                </c:pt>
                <c:pt idx="59">
                  <c:v>0.62230075049495825</c:v>
                </c:pt>
                <c:pt idx="60">
                  <c:v>0.62469880442623194</c:v>
                </c:pt>
                <c:pt idx="61">
                  <c:v>0.62709685835750573</c:v>
                </c:pt>
                <c:pt idx="62">
                  <c:v>0.62949491228877941</c:v>
                </c:pt>
                <c:pt idx="63">
                  <c:v>0.6318929662200532</c:v>
                </c:pt>
                <c:pt idx="64">
                  <c:v>0.63429102015132677</c:v>
                </c:pt>
                <c:pt idx="65">
                  <c:v>0.63668907408260045</c:v>
                </c:pt>
                <c:pt idx="66">
                  <c:v>0.63908712801387424</c:v>
                </c:pt>
                <c:pt idx="67">
                  <c:v>0.64148518194514781</c:v>
                </c:pt>
                <c:pt idx="68">
                  <c:v>0.64388323587642149</c:v>
                </c:pt>
                <c:pt idx="69">
                  <c:v>0.64628128980769528</c:v>
                </c:pt>
                <c:pt idx="70">
                  <c:v>0.64867934373896896</c:v>
                </c:pt>
                <c:pt idx="71">
                  <c:v>0.65107739767024264</c:v>
                </c:pt>
                <c:pt idx="72">
                  <c:v>0.65347545160151632</c:v>
                </c:pt>
                <c:pt idx="73">
                  <c:v>0.65587350553279</c:v>
                </c:pt>
                <c:pt idx="74">
                  <c:v>0.65827155946406368</c:v>
                </c:pt>
                <c:pt idx="75">
                  <c:v>0.66066961339533747</c:v>
                </c:pt>
                <c:pt idx="76">
                  <c:v>0.66306766732661104</c:v>
                </c:pt>
                <c:pt idx="77">
                  <c:v>0.66546572125788483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F7F-4949-89EC-E6EFE8936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71296"/>
        <c:axId val="1156068416"/>
      </c:scatterChart>
      <c:valAx>
        <c:axId val="1156071296"/>
        <c:scaling>
          <c:orientation val="minMax"/>
          <c:max val="7000"/>
          <c:min val="-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軸力</a:t>
                </a:r>
                <a:r>
                  <a:rPr lang="en-US" altLang="ja-JP" sz="1200"/>
                  <a:t>(kN)</a:t>
                </a:r>
                <a:endParaRPr lang="ja-JP" altLang="en-US" sz="1200"/>
              </a:p>
            </c:rich>
          </c:tx>
          <c:layout>
            <c:manualLayout>
              <c:xMode val="edge"/>
              <c:yMode val="edge"/>
              <c:x val="0.4866090229287377"/>
              <c:y val="0.90440935297764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068416"/>
        <c:crosses val="autoZero"/>
        <c:crossBetween val="midCat"/>
        <c:majorUnit val="1000"/>
      </c:valAx>
      <c:valAx>
        <c:axId val="1156068416"/>
        <c:scaling>
          <c:orientation val="minMax"/>
          <c:max val="1.5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圧縮鉄筋照査値</a:t>
                </a:r>
              </a:p>
            </c:rich>
          </c:tx>
          <c:layout>
            <c:manualLayout>
              <c:xMode val="edge"/>
              <c:yMode val="edge"/>
              <c:x val="4.4475808448472244E-2"/>
              <c:y val="0.345879876175447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071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148427672955978"/>
          <c:y val="0.21940268208701313"/>
          <c:w val="0.18971069182389935"/>
          <c:h val="9.33035293909466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許容時</a:t>
            </a:r>
            <a:r>
              <a:rPr lang="en-US" altLang="ja-JP"/>
              <a:t>M-N</a:t>
            </a:r>
            <a:r>
              <a:rPr lang="ja-JP" altLang="en-US"/>
              <a:t>関係（別マクロ</a:t>
            </a:r>
            <a:r>
              <a:rPr lang="en-US" altLang="ja-JP"/>
              <a:t>1</a:t>
            </a:r>
            <a:r>
              <a:rPr lang="ja-JP" altLang="en-US"/>
              <a:t>との比較）</a:t>
            </a:r>
          </a:p>
        </c:rich>
      </c:tx>
      <c:layout>
        <c:manualLayout>
          <c:xMode val="edge"/>
          <c:yMode val="edge"/>
          <c:x val="0.24827142211884204"/>
          <c:y val="4.52124629756208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870603674540679"/>
          <c:y val="0.17369822617511255"/>
          <c:w val="0.69893285214348211"/>
          <c:h val="0.66740169263821414"/>
        </c:manualLayout>
      </c:layout>
      <c:scatterChart>
        <c:scatterStyle val="lineMarker"/>
        <c:varyColors val="0"/>
        <c:ser>
          <c:idx val="0"/>
          <c:order val="0"/>
          <c:tx>
            <c:v>本エクセル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比較!$D$4:$D$81</c:f>
              <c:numCache>
                <c:formatCode>0.000</c:formatCode>
                <c:ptCount val="78"/>
                <c:pt idx="0">
                  <c:v>7.5360000000000218</c:v>
                </c:pt>
                <c:pt idx="1">
                  <c:v>37.53600000000003</c:v>
                </c:pt>
                <c:pt idx="2">
                  <c:v>67.53600000000003</c:v>
                </c:pt>
                <c:pt idx="3">
                  <c:v>97.536000000000044</c:v>
                </c:pt>
                <c:pt idx="4">
                  <c:v>130.44948420067161</c:v>
                </c:pt>
                <c:pt idx="5">
                  <c:v>164.68407244930492</c:v>
                </c:pt>
                <c:pt idx="6">
                  <c:v>197.99513517215757</c:v>
                </c:pt>
                <c:pt idx="7">
                  <c:v>230.45463280961849</c:v>
                </c:pt>
                <c:pt idx="8">
                  <c:v>262.16953910438673</c:v>
                </c:pt>
                <c:pt idx="9">
                  <c:v>293.2291265771525</c:v>
                </c:pt>
                <c:pt idx="10">
                  <c:v>323.7053515598958</c:v>
                </c:pt>
                <c:pt idx="11">
                  <c:v>353.65680088669637</c:v>
                </c:pt>
                <c:pt idx="12">
                  <c:v>383.13196436469343</c:v>
                </c:pt>
                <c:pt idx="13">
                  <c:v>412.17161739383823</c:v>
                </c:pt>
                <c:pt idx="14">
                  <c:v>440.81053354986705</c:v>
                </c:pt>
                <c:pt idx="15">
                  <c:v>469.0787307934923</c:v>
                </c:pt>
                <c:pt idx="16">
                  <c:v>497.00239508411886</c:v>
                </c:pt>
                <c:pt idx="17">
                  <c:v>520.7980472433527</c:v>
                </c:pt>
                <c:pt idx="18">
                  <c:v>524.38425420348415</c:v>
                </c:pt>
                <c:pt idx="19">
                  <c:v>528.38201234015889</c:v>
                </c:pt>
                <c:pt idx="20">
                  <c:v>532.67572619101156</c:v>
                </c:pt>
                <c:pt idx="21">
                  <c:v>537.1466929991326</c:v>
                </c:pt>
                <c:pt idx="22">
                  <c:v>541.67533949131871</c:v>
                </c:pt>
                <c:pt idx="23">
                  <c:v>546.14321353616629</c:v>
                </c:pt>
                <c:pt idx="24">
                  <c:v>550.43466666666666</c:v>
                </c:pt>
                <c:pt idx="25">
                  <c:v>554.43819901768154</c:v>
                </c:pt>
                <c:pt idx="26">
                  <c:v>558.0474680609791</c:v>
                </c:pt>
                <c:pt idx="27">
                  <c:v>561.1619845831774</c:v>
                </c:pt>
                <c:pt idx="28">
                  <c:v>563.68753338108831</c:v>
                </c:pt>
                <c:pt idx="29">
                  <c:v>565.53636308612113</c:v>
                </c:pt>
                <c:pt idx="30">
                  <c:v>566.62719092980888</c:v>
                </c:pt>
                <c:pt idx="31">
                  <c:v>566.88506582170635</c:v>
                </c:pt>
                <c:pt idx="32">
                  <c:v>566.24112836025336</c:v>
                </c:pt>
                <c:pt idx="33">
                  <c:v>564.63230055553015</c:v>
                </c:pt>
                <c:pt idx="34">
                  <c:v>562.00093198213426</c:v>
                </c:pt>
                <c:pt idx="35">
                  <c:v>558.29442335933618</c:v>
                </c:pt>
                <c:pt idx="36">
                  <c:v>553.46484348367778</c:v>
                </c:pt>
                <c:pt idx="37">
                  <c:v>547.46855114598827</c:v>
                </c:pt>
                <c:pt idx="38">
                  <c:v>540.26583016220491</c:v>
                </c:pt>
                <c:pt idx="39">
                  <c:v>531.82054287783319</c:v>
                </c:pt>
                <c:pt idx="40">
                  <c:v>522.09980537711192</c:v>
                </c:pt>
                <c:pt idx="41">
                  <c:v>511.0736860361535</c:v>
                </c:pt>
                <c:pt idx="42">
                  <c:v>498.71492790303495</c:v>
                </c:pt>
                <c:pt idx="43">
                  <c:v>485.04157766625207</c:v>
                </c:pt>
                <c:pt idx="44">
                  <c:v>470.98272750433546</c:v>
                </c:pt>
                <c:pt idx="45">
                  <c:v>456.92387734241879</c:v>
                </c:pt>
                <c:pt idx="46">
                  <c:v>442.86502718050218</c:v>
                </c:pt>
                <c:pt idx="47">
                  <c:v>428.80617701858608</c:v>
                </c:pt>
                <c:pt idx="48">
                  <c:v>414.74732685666828</c:v>
                </c:pt>
                <c:pt idx="49">
                  <c:v>400.68847669475252</c:v>
                </c:pt>
                <c:pt idx="50">
                  <c:v>386.6296265328362</c:v>
                </c:pt>
                <c:pt idx="51">
                  <c:v>372.57077637091987</c:v>
                </c:pt>
                <c:pt idx="52">
                  <c:v>358.51192620900292</c:v>
                </c:pt>
                <c:pt idx="53">
                  <c:v>344.45307604708717</c:v>
                </c:pt>
                <c:pt idx="54">
                  <c:v>330.39422588517021</c:v>
                </c:pt>
                <c:pt idx="55">
                  <c:v>316.33537572325332</c:v>
                </c:pt>
                <c:pt idx="56">
                  <c:v>302.2765255613358</c:v>
                </c:pt>
                <c:pt idx="57">
                  <c:v>288.21767539941942</c:v>
                </c:pt>
                <c:pt idx="58">
                  <c:v>274.15882523750366</c:v>
                </c:pt>
                <c:pt idx="59">
                  <c:v>260.09997507558677</c:v>
                </c:pt>
                <c:pt idx="60">
                  <c:v>246.04112491366925</c:v>
                </c:pt>
                <c:pt idx="61">
                  <c:v>231.9822747517529</c:v>
                </c:pt>
                <c:pt idx="62">
                  <c:v>217.92342458983887</c:v>
                </c:pt>
                <c:pt idx="63">
                  <c:v>203.86457442792019</c:v>
                </c:pt>
                <c:pt idx="64">
                  <c:v>189.8057242660027</c:v>
                </c:pt>
                <c:pt idx="65">
                  <c:v>175.74687410408634</c:v>
                </c:pt>
                <c:pt idx="66">
                  <c:v>161.68802394216883</c:v>
                </c:pt>
                <c:pt idx="67">
                  <c:v>147.62917378025134</c:v>
                </c:pt>
                <c:pt idx="68">
                  <c:v>133.57032361833615</c:v>
                </c:pt>
                <c:pt idx="69">
                  <c:v>119.51147345642329</c:v>
                </c:pt>
                <c:pt idx="70">
                  <c:v>105.45262329449879</c:v>
                </c:pt>
                <c:pt idx="71">
                  <c:v>91.393773132585935</c:v>
                </c:pt>
                <c:pt idx="72">
                  <c:v>77.33492297066843</c:v>
                </c:pt>
                <c:pt idx="73">
                  <c:v>63.276072808750918</c:v>
                </c:pt>
                <c:pt idx="74">
                  <c:v>49.217222646838067</c:v>
                </c:pt>
                <c:pt idx="75">
                  <c:v>35.158372484929863</c:v>
                </c:pt>
                <c:pt idx="76">
                  <c:v>21.099522323012355</c:v>
                </c:pt>
                <c:pt idx="77">
                  <c:v>7.0406721611320986</c:v>
                </c:pt>
              </c:numCache>
            </c:numRef>
          </c:xVal>
          <c:yVal>
            <c:numRef>
              <c:f>比較!$C$4:$C$81</c:f>
              <c:numCache>
                <c:formatCode>General</c:formatCode>
                <c:ptCount val="78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AE-41B4-BF1C-5190B8F6FEE2}"/>
            </c:ext>
          </c:extLst>
        </c:ser>
        <c:ser>
          <c:idx val="1"/>
          <c:order val="1"/>
          <c:tx>
            <c:v>別マクロ1(多段直接計算)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比較!$E$4:$E$84</c:f>
              <c:numCache>
                <c:formatCode>0.000</c:formatCode>
                <c:ptCount val="81"/>
                <c:pt idx="0">
                  <c:v>7.5359999999991487</c:v>
                </c:pt>
                <c:pt idx="1">
                  <c:v>37.535999999999831</c:v>
                </c:pt>
                <c:pt idx="2">
                  <c:v>67.536000000000001</c:v>
                </c:pt>
                <c:pt idx="3">
                  <c:v>97.535999999999916</c:v>
                </c:pt>
                <c:pt idx="4">
                  <c:v>130.44948420067161</c:v>
                </c:pt>
                <c:pt idx="5">
                  <c:v>164.68407244930484</c:v>
                </c:pt>
                <c:pt idx="6">
                  <c:v>197.99513517215763</c:v>
                </c:pt>
                <c:pt idx="7">
                  <c:v>230.45463280961852</c:v>
                </c:pt>
                <c:pt idx="8">
                  <c:v>262.16953910438673</c:v>
                </c:pt>
                <c:pt idx="9">
                  <c:v>293.22912657715244</c:v>
                </c:pt>
                <c:pt idx="10">
                  <c:v>323.70535155989558</c:v>
                </c:pt>
                <c:pt idx="11">
                  <c:v>353.65680088669632</c:v>
                </c:pt>
                <c:pt idx="12">
                  <c:v>383.13196436469337</c:v>
                </c:pt>
                <c:pt idx="13">
                  <c:v>412.17161739383829</c:v>
                </c:pt>
                <c:pt idx="14">
                  <c:v>440.81053354986716</c:v>
                </c:pt>
                <c:pt idx="15">
                  <c:v>469.07873079349241</c:v>
                </c:pt>
                <c:pt idx="16">
                  <c:v>497.00239508411892</c:v>
                </c:pt>
                <c:pt idx="17">
                  <c:v>520.79804724335281</c:v>
                </c:pt>
                <c:pt idx="18">
                  <c:v>524.38425420348415</c:v>
                </c:pt>
                <c:pt idx="19">
                  <c:v>528.38201234015878</c:v>
                </c:pt>
                <c:pt idx="20">
                  <c:v>532.67572619101145</c:v>
                </c:pt>
                <c:pt idx="21">
                  <c:v>537.1466929991326</c:v>
                </c:pt>
                <c:pt idx="22">
                  <c:v>541.67533949131871</c:v>
                </c:pt>
                <c:pt idx="23">
                  <c:v>546.14321353616629</c:v>
                </c:pt>
                <c:pt idx="24">
                  <c:v>550.43466666666677</c:v>
                </c:pt>
                <c:pt idx="25">
                  <c:v>554.43819901768154</c:v>
                </c:pt>
                <c:pt idx="26">
                  <c:v>558.0474680609791</c:v>
                </c:pt>
                <c:pt idx="27">
                  <c:v>561.16198458317717</c:v>
                </c:pt>
                <c:pt idx="28">
                  <c:v>563.68753338108831</c:v>
                </c:pt>
                <c:pt idx="29">
                  <c:v>565.53636308612113</c:v>
                </c:pt>
                <c:pt idx="30">
                  <c:v>566.62719092980888</c:v>
                </c:pt>
                <c:pt idx="31">
                  <c:v>566.88506582170623</c:v>
                </c:pt>
                <c:pt idx="32">
                  <c:v>566.24112836025324</c:v>
                </c:pt>
                <c:pt idx="33">
                  <c:v>564.63230055553004</c:v>
                </c:pt>
                <c:pt idx="34">
                  <c:v>562.00093198213438</c:v>
                </c:pt>
                <c:pt idx="35">
                  <c:v>558.29442335933595</c:v>
                </c:pt>
                <c:pt idx="36">
                  <c:v>553.46484348367756</c:v>
                </c:pt>
                <c:pt idx="37">
                  <c:v>547.46855114598839</c:v>
                </c:pt>
                <c:pt idx="38">
                  <c:v>540.26583016220491</c:v>
                </c:pt>
                <c:pt idx="39">
                  <c:v>531.8205428778333</c:v>
                </c:pt>
                <c:pt idx="40">
                  <c:v>522.09980537711203</c:v>
                </c:pt>
                <c:pt idx="41">
                  <c:v>511.07368603615328</c:v>
                </c:pt>
                <c:pt idx="42">
                  <c:v>498.714927903035</c:v>
                </c:pt>
                <c:pt idx="43">
                  <c:v>485.04157766625235</c:v>
                </c:pt>
                <c:pt idx="44">
                  <c:v>470.98272750433603</c:v>
                </c:pt>
                <c:pt idx="45">
                  <c:v>456.92387734241879</c:v>
                </c:pt>
                <c:pt idx="46">
                  <c:v>442.86502718050224</c:v>
                </c:pt>
                <c:pt idx="47">
                  <c:v>428.80617701858569</c:v>
                </c:pt>
                <c:pt idx="48">
                  <c:v>414.74732685666868</c:v>
                </c:pt>
                <c:pt idx="49">
                  <c:v>400.68847669475235</c:v>
                </c:pt>
                <c:pt idx="50">
                  <c:v>386.62962653283603</c:v>
                </c:pt>
                <c:pt idx="51">
                  <c:v>372.57077637091879</c:v>
                </c:pt>
                <c:pt idx="52">
                  <c:v>358.51192620900338</c:v>
                </c:pt>
                <c:pt idx="53">
                  <c:v>344.4530760470866</c:v>
                </c:pt>
                <c:pt idx="54">
                  <c:v>330.39422588516936</c:v>
                </c:pt>
                <c:pt idx="55">
                  <c:v>316.33537572325349</c:v>
                </c:pt>
                <c:pt idx="56">
                  <c:v>302.27652556133671</c:v>
                </c:pt>
                <c:pt idx="57">
                  <c:v>288.21767539941993</c:v>
                </c:pt>
                <c:pt idx="58">
                  <c:v>274.15882523750224</c:v>
                </c:pt>
                <c:pt idx="59">
                  <c:v>260.09997507558728</c:v>
                </c:pt>
                <c:pt idx="60">
                  <c:v>246.04112491367141</c:v>
                </c:pt>
                <c:pt idx="61">
                  <c:v>231.98227475175281</c:v>
                </c:pt>
                <c:pt idx="62">
                  <c:v>217.92342458983694</c:v>
                </c:pt>
                <c:pt idx="63">
                  <c:v>203.86457442791834</c:v>
                </c:pt>
                <c:pt idx="64">
                  <c:v>189.80572426600156</c:v>
                </c:pt>
                <c:pt idx="65">
                  <c:v>175.74687410408478</c:v>
                </c:pt>
                <c:pt idx="66">
                  <c:v>161.68802394216618</c:v>
                </c:pt>
                <c:pt idx="67">
                  <c:v>147.62917378025122</c:v>
                </c:pt>
                <c:pt idx="68">
                  <c:v>133.57032361833444</c:v>
                </c:pt>
                <c:pt idx="69">
                  <c:v>119.51147345641584</c:v>
                </c:pt>
                <c:pt idx="70">
                  <c:v>105.4526232945027</c:v>
                </c:pt>
                <c:pt idx="71">
                  <c:v>91.393773132578644</c:v>
                </c:pt>
                <c:pt idx="72">
                  <c:v>77.334922970654588</c:v>
                </c:pt>
                <c:pt idx="73">
                  <c:v>63.276072808745084</c:v>
                </c:pt>
                <c:pt idx="74">
                  <c:v>49.21722264681739</c:v>
                </c:pt>
                <c:pt idx="75">
                  <c:v>35.158372485020664</c:v>
                </c:pt>
                <c:pt idx="76">
                  <c:v>21.099522323071142</c:v>
                </c:pt>
                <c:pt idx="77">
                  <c:v>7.0406721605686471</c:v>
                </c:pt>
              </c:numCache>
            </c:numRef>
          </c:xVal>
          <c:yVal>
            <c:numRef>
              <c:f>比較!$C$4:$C$84</c:f>
              <c:numCache>
                <c:formatCode>General</c:formatCode>
                <c:ptCount val="81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AE-41B4-BF1C-5190B8F6F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101136"/>
        <c:axId val="1149626720"/>
      </c:scatterChart>
      <c:valAx>
        <c:axId val="1172101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曲げモーメント</a:t>
                </a:r>
                <a:r>
                  <a:rPr lang="en-US" altLang="ja-JP"/>
                  <a:t>(kNm)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47039457567804027"/>
              <c:y val="0.861097412040947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9626720"/>
        <c:crosses val="autoZero"/>
        <c:crossBetween val="midCat"/>
      </c:valAx>
      <c:valAx>
        <c:axId val="114962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軸力</a:t>
                </a:r>
                <a:r>
                  <a:rPr lang="en-US" altLang="ja-JP"/>
                  <a:t>(kN)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2101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2699853664459695"/>
          <c:y val="0.21599562717983775"/>
          <c:w val="0.35475109751655226"/>
          <c:h val="0.152158148868675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許容時</a:t>
            </a:r>
            <a:r>
              <a:rPr lang="en-US" altLang="ja-JP"/>
              <a:t>M-N</a:t>
            </a:r>
            <a:r>
              <a:rPr lang="ja-JP" altLang="en-US"/>
              <a:t>関係（別マクロ</a:t>
            </a:r>
            <a:r>
              <a:rPr lang="en-US" altLang="ja-JP"/>
              <a:t>2</a:t>
            </a:r>
            <a:r>
              <a:rPr lang="ja-JP" altLang="en-US"/>
              <a:t>との比較）</a:t>
            </a:r>
          </a:p>
        </c:rich>
      </c:tx>
      <c:layout>
        <c:manualLayout>
          <c:xMode val="edge"/>
          <c:yMode val="edge"/>
          <c:x val="0.24827142211884204"/>
          <c:y val="4.52124629756208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870603674540679"/>
          <c:y val="0.17369822617511255"/>
          <c:w val="0.69893285214348211"/>
          <c:h val="0.66740169263821414"/>
        </c:manualLayout>
      </c:layout>
      <c:scatterChart>
        <c:scatterStyle val="lineMarker"/>
        <c:varyColors val="0"/>
        <c:ser>
          <c:idx val="0"/>
          <c:order val="0"/>
          <c:tx>
            <c:v>本エクセル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比較!$D$4:$D$81</c:f>
              <c:numCache>
                <c:formatCode>0.000</c:formatCode>
                <c:ptCount val="78"/>
                <c:pt idx="0">
                  <c:v>7.5360000000000218</c:v>
                </c:pt>
                <c:pt idx="1">
                  <c:v>37.53600000000003</c:v>
                </c:pt>
                <c:pt idx="2">
                  <c:v>67.53600000000003</c:v>
                </c:pt>
                <c:pt idx="3">
                  <c:v>97.536000000000044</c:v>
                </c:pt>
                <c:pt idx="4">
                  <c:v>130.44948420067161</c:v>
                </c:pt>
                <c:pt idx="5">
                  <c:v>164.68407244930492</c:v>
                </c:pt>
                <c:pt idx="6">
                  <c:v>197.99513517215757</c:v>
                </c:pt>
                <c:pt idx="7">
                  <c:v>230.45463280961849</c:v>
                </c:pt>
                <c:pt idx="8">
                  <c:v>262.16953910438673</c:v>
                </c:pt>
                <c:pt idx="9">
                  <c:v>293.2291265771525</c:v>
                </c:pt>
                <c:pt idx="10">
                  <c:v>323.7053515598958</c:v>
                </c:pt>
                <c:pt idx="11">
                  <c:v>353.65680088669637</c:v>
                </c:pt>
                <c:pt idx="12">
                  <c:v>383.13196436469343</c:v>
                </c:pt>
                <c:pt idx="13">
                  <c:v>412.17161739383823</c:v>
                </c:pt>
                <c:pt idx="14">
                  <c:v>440.81053354986705</c:v>
                </c:pt>
                <c:pt idx="15">
                  <c:v>469.0787307934923</c:v>
                </c:pt>
                <c:pt idx="16">
                  <c:v>497.00239508411886</c:v>
                </c:pt>
                <c:pt idx="17">
                  <c:v>520.7980472433527</c:v>
                </c:pt>
                <c:pt idx="18">
                  <c:v>524.38425420348415</c:v>
                </c:pt>
                <c:pt idx="19">
                  <c:v>528.38201234015889</c:v>
                </c:pt>
                <c:pt idx="20">
                  <c:v>532.67572619101156</c:v>
                </c:pt>
                <c:pt idx="21">
                  <c:v>537.1466929991326</c:v>
                </c:pt>
                <c:pt idx="22">
                  <c:v>541.67533949131871</c:v>
                </c:pt>
                <c:pt idx="23">
                  <c:v>546.14321353616629</c:v>
                </c:pt>
                <c:pt idx="24">
                  <c:v>550.43466666666666</c:v>
                </c:pt>
                <c:pt idx="25">
                  <c:v>554.43819901768154</c:v>
                </c:pt>
                <c:pt idx="26">
                  <c:v>558.0474680609791</c:v>
                </c:pt>
                <c:pt idx="27">
                  <c:v>561.1619845831774</c:v>
                </c:pt>
                <c:pt idx="28">
                  <c:v>563.68753338108831</c:v>
                </c:pt>
                <c:pt idx="29">
                  <c:v>565.53636308612113</c:v>
                </c:pt>
                <c:pt idx="30">
                  <c:v>566.62719092980888</c:v>
                </c:pt>
                <c:pt idx="31">
                  <c:v>566.88506582170635</c:v>
                </c:pt>
                <c:pt idx="32">
                  <c:v>566.24112836025336</c:v>
                </c:pt>
                <c:pt idx="33">
                  <c:v>564.63230055553015</c:v>
                </c:pt>
                <c:pt idx="34">
                  <c:v>562.00093198213426</c:v>
                </c:pt>
                <c:pt idx="35">
                  <c:v>558.29442335933618</c:v>
                </c:pt>
                <c:pt idx="36">
                  <c:v>553.46484348367778</c:v>
                </c:pt>
                <c:pt idx="37">
                  <c:v>547.46855114598827</c:v>
                </c:pt>
                <c:pt idx="38">
                  <c:v>540.26583016220491</c:v>
                </c:pt>
                <c:pt idx="39">
                  <c:v>531.82054287783319</c:v>
                </c:pt>
                <c:pt idx="40">
                  <c:v>522.09980537711192</c:v>
                </c:pt>
                <c:pt idx="41">
                  <c:v>511.0736860361535</c:v>
                </c:pt>
                <c:pt idx="42">
                  <c:v>498.71492790303495</c:v>
                </c:pt>
                <c:pt idx="43">
                  <c:v>485.04157766625207</c:v>
                </c:pt>
                <c:pt idx="44">
                  <c:v>470.98272750433546</c:v>
                </c:pt>
                <c:pt idx="45">
                  <c:v>456.92387734241879</c:v>
                </c:pt>
                <c:pt idx="46">
                  <c:v>442.86502718050218</c:v>
                </c:pt>
                <c:pt idx="47">
                  <c:v>428.80617701858608</c:v>
                </c:pt>
                <c:pt idx="48">
                  <c:v>414.74732685666828</c:v>
                </c:pt>
                <c:pt idx="49">
                  <c:v>400.68847669475252</c:v>
                </c:pt>
                <c:pt idx="50">
                  <c:v>386.6296265328362</c:v>
                </c:pt>
                <c:pt idx="51">
                  <c:v>372.57077637091987</c:v>
                </c:pt>
                <c:pt idx="52">
                  <c:v>358.51192620900292</c:v>
                </c:pt>
                <c:pt idx="53">
                  <c:v>344.45307604708717</c:v>
                </c:pt>
                <c:pt idx="54">
                  <c:v>330.39422588517021</c:v>
                </c:pt>
                <c:pt idx="55">
                  <c:v>316.33537572325332</c:v>
                </c:pt>
                <c:pt idx="56">
                  <c:v>302.2765255613358</c:v>
                </c:pt>
                <c:pt idx="57">
                  <c:v>288.21767539941942</c:v>
                </c:pt>
                <c:pt idx="58">
                  <c:v>274.15882523750366</c:v>
                </c:pt>
                <c:pt idx="59">
                  <c:v>260.09997507558677</c:v>
                </c:pt>
                <c:pt idx="60">
                  <c:v>246.04112491366925</c:v>
                </c:pt>
                <c:pt idx="61">
                  <c:v>231.9822747517529</c:v>
                </c:pt>
                <c:pt idx="62">
                  <c:v>217.92342458983887</c:v>
                </c:pt>
                <c:pt idx="63">
                  <c:v>203.86457442792019</c:v>
                </c:pt>
                <c:pt idx="64">
                  <c:v>189.8057242660027</c:v>
                </c:pt>
                <c:pt idx="65">
                  <c:v>175.74687410408634</c:v>
                </c:pt>
                <c:pt idx="66">
                  <c:v>161.68802394216883</c:v>
                </c:pt>
                <c:pt idx="67">
                  <c:v>147.62917378025134</c:v>
                </c:pt>
                <c:pt idx="68">
                  <c:v>133.57032361833615</c:v>
                </c:pt>
                <c:pt idx="69">
                  <c:v>119.51147345642329</c:v>
                </c:pt>
                <c:pt idx="70">
                  <c:v>105.45262329449879</c:v>
                </c:pt>
                <c:pt idx="71">
                  <c:v>91.393773132585935</c:v>
                </c:pt>
                <c:pt idx="72">
                  <c:v>77.33492297066843</c:v>
                </c:pt>
                <c:pt idx="73">
                  <c:v>63.276072808750918</c:v>
                </c:pt>
                <c:pt idx="74">
                  <c:v>49.217222646838067</c:v>
                </c:pt>
                <c:pt idx="75">
                  <c:v>35.158372484929863</c:v>
                </c:pt>
                <c:pt idx="76">
                  <c:v>21.099522323012355</c:v>
                </c:pt>
                <c:pt idx="77">
                  <c:v>7.0406721611320986</c:v>
                </c:pt>
              </c:numCache>
            </c:numRef>
          </c:xVal>
          <c:yVal>
            <c:numRef>
              <c:f>比較!$C$4:$C$81</c:f>
              <c:numCache>
                <c:formatCode>General</c:formatCode>
                <c:ptCount val="78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68-40FE-90CE-A555FF6561E9}"/>
            </c:ext>
          </c:extLst>
        </c:ser>
        <c:ser>
          <c:idx val="1"/>
          <c:order val="1"/>
          <c:tx>
            <c:v>別マクロ2(許容時MN)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比較!$F$4:$F$81</c:f>
              <c:numCache>
                <c:formatCode>0.000</c:formatCode>
                <c:ptCount val="78"/>
                <c:pt idx="0">
                  <c:v>7.5359491421699509</c:v>
                </c:pt>
                <c:pt idx="1">
                  <c:v>37.535956362533575</c:v>
                </c:pt>
                <c:pt idx="2">
                  <c:v>67.536135243988028</c:v>
                </c:pt>
                <c:pt idx="3">
                  <c:v>97.536543006896977</c:v>
                </c:pt>
                <c:pt idx="4">
                  <c:v>130.44969615936284</c:v>
                </c:pt>
                <c:pt idx="5">
                  <c:v>164.68486859283453</c:v>
                </c:pt>
                <c:pt idx="6">
                  <c:v>197.99444442443848</c:v>
                </c:pt>
                <c:pt idx="7">
                  <c:v>230.45532782287603</c:v>
                </c:pt>
                <c:pt idx="8">
                  <c:v>262.16914215393064</c:v>
                </c:pt>
                <c:pt idx="9">
                  <c:v>293.22743999938956</c:v>
                </c:pt>
                <c:pt idx="10">
                  <c:v>323.70712552795413</c:v>
                </c:pt>
                <c:pt idx="11">
                  <c:v>353.65580608215339</c:v>
                </c:pt>
                <c:pt idx="12">
                  <c:v>383.13390636596682</c:v>
                </c:pt>
                <c:pt idx="13">
                  <c:v>412.17438530883783</c:v>
                </c:pt>
                <c:pt idx="14">
                  <c:v>440.81203289184566</c:v>
                </c:pt>
                <c:pt idx="15">
                  <c:v>469.07614594116217</c:v>
                </c:pt>
                <c:pt idx="16">
                  <c:v>497.00334548950195</c:v>
                </c:pt>
                <c:pt idx="17">
                  <c:v>520.79969254760738</c:v>
                </c:pt>
                <c:pt idx="18">
                  <c:v>524.38122954711923</c:v>
                </c:pt>
                <c:pt idx="19">
                  <c:v>528.38024631958012</c:v>
                </c:pt>
                <c:pt idx="20">
                  <c:v>532.6722313537598</c:v>
                </c:pt>
                <c:pt idx="21">
                  <c:v>537.14732155151376</c:v>
                </c:pt>
                <c:pt idx="22">
                  <c:v>541.6736811950683</c:v>
                </c:pt>
                <c:pt idx="23">
                  <c:v>546.14144718627915</c:v>
                </c:pt>
                <c:pt idx="24">
                  <c:v>550.43343222045894</c:v>
                </c:pt>
                <c:pt idx="25">
                  <c:v>554.43977319946282</c:v>
                </c:pt>
                <c:pt idx="26">
                  <c:v>558.05060702514641</c:v>
                </c:pt>
                <c:pt idx="27">
                  <c:v>561.16339480590807</c:v>
                </c:pt>
                <c:pt idx="28">
                  <c:v>563.69024606323239</c:v>
                </c:pt>
                <c:pt idx="29">
                  <c:v>565.53594611206051</c:v>
                </c:pt>
                <c:pt idx="30">
                  <c:v>566.62725288696276</c:v>
                </c:pt>
                <c:pt idx="31">
                  <c:v>566.88360011596671</c:v>
                </c:pt>
                <c:pt idx="32">
                  <c:v>566.23906994018546</c:v>
                </c:pt>
                <c:pt idx="33">
                  <c:v>564.63506870727542</c:v>
                </c:pt>
                <c:pt idx="34">
                  <c:v>561.99835435180671</c:v>
                </c:pt>
                <c:pt idx="35">
                  <c:v>558.29230584106438</c:v>
                </c:pt>
                <c:pt idx="36">
                  <c:v>553.46565372924817</c:v>
                </c:pt>
                <c:pt idx="37">
                  <c:v>547.46712857055661</c:v>
                </c:pt>
                <c:pt idx="38">
                  <c:v>540.2674335388183</c:v>
                </c:pt>
                <c:pt idx="39">
                  <c:v>531.82262339477529</c:v>
                </c:pt>
                <c:pt idx="40">
                  <c:v>522.10340131225587</c:v>
                </c:pt>
                <c:pt idx="41">
                  <c:v>511.07314625854485</c:v>
                </c:pt>
                <c:pt idx="42">
                  <c:v>498.7172098205566</c:v>
                </c:pt>
                <c:pt idx="43">
                  <c:v>485.04291620483389</c:v>
                </c:pt>
                <c:pt idx="44">
                  <c:v>470.98043964233398</c:v>
                </c:pt>
                <c:pt idx="45">
                  <c:v>456.92528728637694</c:v>
                </c:pt>
                <c:pt idx="46">
                  <c:v>442.86281072387692</c:v>
                </c:pt>
                <c:pt idx="47">
                  <c:v>428.80765836791988</c:v>
                </c:pt>
                <c:pt idx="48">
                  <c:v>414.74518180541986</c:v>
                </c:pt>
                <c:pt idx="49">
                  <c:v>400.69002944946283</c:v>
                </c:pt>
                <c:pt idx="50">
                  <c:v>386.6275528869628</c:v>
                </c:pt>
                <c:pt idx="51">
                  <c:v>372.57240053100577</c:v>
                </c:pt>
                <c:pt idx="52">
                  <c:v>358.51175502014161</c:v>
                </c:pt>
                <c:pt idx="53">
                  <c:v>344.45294056091308</c:v>
                </c:pt>
                <c:pt idx="54">
                  <c:v>330.39412610168455</c:v>
                </c:pt>
                <c:pt idx="55">
                  <c:v>316.33531164245602</c:v>
                </c:pt>
                <c:pt idx="56">
                  <c:v>302.27649718322749</c:v>
                </c:pt>
                <c:pt idx="57">
                  <c:v>288.21768272399908</c:v>
                </c:pt>
                <c:pt idx="58">
                  <c:v>274.15886826477049</c:v>
                </c:pt>
                <c:pt idx="59">
                  <c:v>260.10005380554196</c:v>
                </c:pt>
                <c:pt idx="60">
                  <c:v>246.04123934631349</c:v>
                </c:pt>
                <c:pt idx="61">
                  <c:v>231.98242488708496</c:v>
                </c:pt>
                <c:pt idx="62">
                  <c:v>217.92361042785643</c:v>
                </c:pt>
                <c:pt idx="63">
                  <c:v>203.8647959686279</c:v>
                </c:pt>
                <c:pt idx="64">
                  <c:v>189.80598150939943</c:v>
                </c:pt>
                <c:pt idx="65">
                  <c:v>175.74625152435303</c:v>
                </c:pt>
                <c:pt idx="66">
                  <c:v>161.68743706512456</c:v>
                </c:pt>
                <c:pt idx="67">
                  <c:v>147.62862260589606</c:v>
                </c:pt>
                <c:pt idx="68">
                  <c:v>133.5698081466675</c:v>
                </c:pt>
                <c:pt idx="69">
                  <c:v>119.51099368743897</c:v>
                </c:pt>
                <c:pt idx="70">
                  <c:v>105.45217922821047</c:v>
                </c:pt>
                <c:pt idx="71">
                  <c:v>91.393822531890876</c:v>
                </c:pt>
                <c:pt idx="72">
                  <c:v>77.335008072662347</c:v>
                </c:pt>
                <c:pt idx="73">
                  <c:v>63.276193613433847</c:v>
                </c:pt>
                <c:pt idx="74">
                  <c:v>49.217379154205318</c:v>
                </c:pt>
                <c:pt idx="75">
                  <c:v>35.158335813522335</c:v>
                </c:pt>
                <c:pt idx="76">
                  <c:v>21.099635795021054</c:v>
                </c:pt>
                <c:pt idx="77">
                  <c:v>7.0406496747016885</c:v>
                </c:pt>
              </c:numCache>
            </c:numRef>
          </c:xVal>
          <c:yVal>
            <c:numRef>
              <c:f>比較!$C$4:$C$81</c:f>
              <c:numCache>
                <c:formatCode>General</c:formatCode>
                <c:ptCount val="78"/>
                <c:pt idx="0">
                  <c:v>-800</c:v>
                </c:pt>
                <c:pt idx="1">
                  <c:v>-700</c:v>
                </c:pt>
                <c:pt idx="2">
                  <c:v>-600</c:v>
                </c:pt>
                <c:pt idx="3">
                  <c:v>-500</c:v>
                </c:pt>
                <c:pt idx="4">
                  <c:v>-400</c:v>
                </c:pt>
                <c:pt idx="5">
                  <c:v>-300</c:v>
                </c:pt>
                <c:pt idx="6">
                  <c:v>-200</c:v>
                </c:pt>
                <c:pt idx="7">
                  <c:v>-100</c:v>
                </c:pt>
                <c:pt idx="8">
                  <c:v>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1100</c:v>
                </c:pt>
                <c:pt idx="20">
                  <c:v>1200</c:v>
                </c:pt>
                <c:pt idx="21">
                  <c:v>1300</c:v>
                </c:pt>
                <c:pt idx="22">
                  <c:v>1400</c:v>
                </c:pt>
                <c:pt idx="23">
                  <c:v>1500</c:v>
                </c:pt>
                <c:pt idx="24">
                  <c:v>1600</c:v>
                </c:pt>
                <c:pt idx="25">
                  <c:v>1700</c:v>
                </c:pt>
                <c:pt idx="26">
                  <c:v>1800</c:v>
                </c:pt>
                <c:pt idx="27">
                  <c:v>1900</c:v>
                </c:pt>
                <c:pt idx="28">
                  <c:v>2000</c:v>
                </c:pt>
                <c:pt idx="29">
                  <c:v>2100</c:v>
                </c:pt>
                <c:pt idx="30">
                  <c:v>2200</c:v>
                </c:pt>
                <c:pt idx="31">
                  <c:v>2300</c:v>
                </c:pt>
                <c:pt idx="32">
                  <c:v>2400</c:v>
                </c:pt>
                <c:pt idx="33">
                  <c:v>2500</c:v>
                </c:pt>
                <c:pt idx="34">
                  <c:v>2600</c:v>
                </c:pt>
                <c:pt idx="35">
                  <c:v>2700</c:v>
                </c:pt>
                <c:pt idx="36">
                  <c:v>2800</c:v>
                </c:pt>
                <c:pt idx="37">
                  <c:v>2900</c:v>
                </c:pt>
                <c:pt idx="38">
                  <c:v>3000</c:v>
                </c:pt>
                <c:pt idx="39">
                  <c:v>3100</c:v>
                </c:pt>
                <c:pt idx="40">
                  <c:v>3200</c:v>
                </c:pt>
                <c:pt idx="41">
                  <c:v>3300</c:v>
                </c:pt>
                <c:pt idx="42">
                  <c:v>3400</c:v>
                </c:pt>
                <c:pt idx="43">
                  <c:v>3500</c:v>
                </c:pt>
                <c:pt idx="44">
                  <c:v>3600</c:v>
                </c:pt>
                <c:pt idx="45">
                  <c:v>3700</c:v>
                </c:pt>
                <c:pt idx="46">
                  <c:v>3800</c:v>
                </c:pt>
                <c:pt idx="47">
                  <c:v>3900</c:v>
                </c:pt>
                <c:pt idx="48">
                  <c:v>4000</c:v>
                </c:pt>
                <c:pt idx="49">
                  <c:v>4100</c:v>
                </c:pt>
                <c:pt idx="50">
                  <c:v>4200</c:v>
                </c:pt>
                <c:pt idx="51">
                  <c:v>4300</c:v>
                </c:pt>
                <c:pt idx="52">
                  <c:v>4400</c:v>
                </c:pt>
                <c:pt idx="53">
                  <c:v>4500</c:v>
                </c:pt>
                <c:pt idx="54">
                  <c:v>4600</c:v>
                </c:pt>
                <c:pt idx="55">
                  <c:v>4700</c:v>
                </c:pt>
                <c:pt idx="56">
                  <c:v>4800</c:v>
                </c:pt>
                <c:pt idx="57">
                  <c:v>4900</c:v>
                </c:pt>
                <c:pt idx="58">
                  <c:v>5000</c:v>
                </c:pt>
                <c:pt idx="59">
                  <c:v>5100</c:v>
                </c:pt>
                <c:pt idx="60">
                  <c:v>5200</c:v>
                </c:pt>
                <c:pt idx="61">
                  <c:v>5300</c:v>
                </c:pt>
                <c:pt idx="62">
                  <c:v>5400</c:v>
                </c:pt>
                <c:pt idx="63">
                  <c:v>5500</c:v>
                </c:pt>
                <c:pt idx="64">
                  <c:v>5600</c:v>
                </c:pt>
                <c:pt idx="65">
                  <c:v>5700</c:v>
                </c:pt>
                <c:pt idx="66">
                  <c:v>5800</c:v>
                </c:pt>
                <c:pt idx="67">
                  <c:v>5900</c:v>
                </c:pt>
                <c:pt idx="68">
                  <c:v>6000</c:v>
                </c:pt>
                <c:pt idx="69">
                  <c:v>6100</c:v>
                </c:pt>
                <c:pt idx="70">
                  <c:v>6200</c:v>
                </c:pt>
                <c:pt idx="71">
                  <c:v>6300</c:v>
                </c:pt>
                <c:pt idx="72">
                  <c:v>6400</c:v>
                </c:pt>
                <c:pt idx="73">
                  <c:v>6500</c:v>
                </c:pt>
                <c:pt idx="74">
                  <c:v>6600</c:v>
                </c:pt>
                <c:pt idx="75">
                  <c:v>6700</c:v>
                </c:pt>
                <c:pt idx="76">
                  <c:v>6800</c:v>
                </c:pt>
                <c:pt idx="77">
                  <c:v>6900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68-40FE-90CE-A555FF656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101136"/>
        <c:axId val="1149626720"/>
      </c:scatterChart>
      <c:valAx>
        <c:axId val="1172101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曲げモーメント</a:t>
                </a:r>
                <a:r>
                  <a:rPr lang="en-US" altLang="ja-JP"/>
                  <a:t>(kNm)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47039457567804027"/>
              <c:y val="0.861097412040947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9626720"/>
        <c:crosses val="autoZero"/>
        <c:crossBetween val="midCat"/>
      </c:valAx>
      <c:valAx>
        <c:axId val="114962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軸力</a:t>
                </a:r>
                <a:r>
                  <a:rPr lang="en-US" altLang="ja-JP"/>
                  <a:t>(kN)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2101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2699853664459695"/>
          <c:y val="0.21599562717983775"/>
          <c:w val="0.35475109751655226"/>
          <c:h val="0.152158148868675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221455</xdr:colOff>
      <xdr:row>3</xdr:row>
      <xdr:rowOff>108347</xdr:rowOff>
    </xdr:from>
    <xdr:to>
      <xdr:col>23</xdr:col>
      <xdr:colOff>226218</xdr:colOff>
      <xdr:row>8</xdr:row>
      <xdr:rowOff>130968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6E82139-C27C-6DA6-A8F5-34876A179C1A}"/>
            </a:ext>
          </a:extLst>
        </xdr:cNvPr>
        <xdr:cNvSpPr txBox="1"/>
      </xdr:nvSpPr>
      <xdr:spPr>
        <a:xfrm>
          <a:off x="13437393" y="989410"/>
          <a:ext cx="2767013" cy="85605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対称配筋を仮定</a:t>
          </a:r>
          <a:endParaRPr kumimoji="1" lang="en-US" altLang="ja-JP" sz="1100"/>
        </a:p>
        <a:p>
          <a:r>
            <a:rPr kumimoji="1" lang="ja-JP" altLang="en-US" sz="1100"/>
            <a:t>（圧縮鉄筋量と引張鉄筋量は同じ、圧縮鉄筋被りと引張鉄筋被りは同じ）</a:t>
          </a:r>
        </a:p>
      </xdr:txBody>
    </xdr:sp>
    <xdr:clientData/>
  </xdr:twoCellAnchor>
  <xdr:twoCellAnchor>
    <xdr:from>
      <xdr:col>19</xdr:col>
      <xdr:colOff>226218</xdr:colOff>
      <xdr:row>9</xdr:row>
      <xdr:rowOff>59532</xdr:rowOff>
    </xdr:from>
    <xdr:to>
      <xdr:col>23</xdr:col>
      <xdr:colOff>230981</xdr:colOff>
      <xdr:row>13</xdr:row>
      <xdr:rowOff>23813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C26EE12-2DED-4477-AFA6-7E1DCBA12D20}"/>
            </a:ext>
          </a:extLst>
        </xdr:cNvPr>
        <xdr:cNvSpPr txBox="1"/>
      </xdr:nvSpPr>
      <xdr:spPr>
        <a:xfrm>
          <a:off x="13442156" y="1940720"/>
          <a:ext cx="2767013" cy="631031"/>
        </a:xfrm>
        <a:prstGeom prst="rect">
          <a:avLst/>
        </a:prstGeom>
        <a:solidFill>
          <a:srgbClr val="E97132">
            <a:lumMod val="20000"/>
            <a:lumOff val="80000"/>
          </a:srgbClr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ptos Narrow" panose="02110004020202020204"/>
              <a:ea typeface="游ゴシック" panose="020B0400000000000000" pitchFamily="50" charset="-128"/>
              <a:cs typeface="+mn-cs"/>
            </a:rPr>
            <a:t>圧縮鉄筋が許容に達するときは非考慮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ptos Narrow" panose="0211000402020202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ptos Narrow" panose="02110004020202020204"/>
              <a:ea typeface="游ゴシック" panose="020B0400000000000000" pitchFamily="50" charset="-128"/>
              <a:cs typeface="+mn-cs"/>
            </a:rPr>
            <a:t>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ptos Narrow" panose="02110004020202020204"/>
              <a:ea typeface="游ゴシック" panose="020B0400000000000000" pitchFamily="50" charset="-128"/>
              <a:cs typeface="+mn-cs"/>
            </a:rPr>
            <a:t>Abs(σs'/σsa)&lt;1.0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ptos Narrow" panose="02110004020202020204"/>
              <a:ea typeface="游ゴシック" panose="020B0400000000000000" pitchFamily="50" charset="-128"/>
              <a:cs typeface="+mn-cs"/>
            </a:rPr>
            <a:t>を確認）</a:t>
          </a:r>
        </a:p>
      </xdr:txBody>
    </xdr:sp>
    <xdr:clientData/>
  </xdr:twoCellAnchor>
  <xdr:twoCellAnchor>
    <xdr:from>
      <xdr:col>20</xdr:col>
      <xdr:colOff>220266</xdr:colOff>
      <xdr:row>14</xdr:row>
      <xdr:rowOff>57151</xdr:rowOff>
    </xdr:from>
    <xdr:to>
      <xdr:col>27</xdr:col>
      <xdr:colOff>285749</xdr:colOff>
      <xdr:row>32</xdr:row>
      <xdr:rowOff>154782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3811B02-E5CF-9CDE-ECDF-602F9D854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35</xdr:row>
      <xdr:rowOff>11907</xdr:rowOff>
    </xdr:from>
    <xdr:to>
      <xdr:col>27</xdr:col>
      <xdr:colOff>273843</xdr:colOff>
      <xdr:row>54</xdr:row>
      <xdr:rowOff>11906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32C37E79-A2F5-4211-918D-EDD39F8FB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297656</xdr:colOff>
      <xdr:row>5</xdr:row>
      <xdr:rowOff>75007</xdr:rowOff>
    </xdr:from>
    <xdr:to>
      <xdr:col>40</xdr:col>
      <xdr:colOff>511969</xdr:colOff>
      <xdr:row>33</xdr:row>
      <xdr:rowOff>154780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DB61E09-D8D3-4113-2FC2-EEF44ACFD1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297656</xdr:colOff>
      <xdr:row>35</xdr:row>
      <xdr:rowOff>95250</xdr:rowOff>
    </xdr:from>
    <xdr:to>
      <xdr:col>40</xdr:col>
      <xdr:colOff>511969</xdr:colOff>
      <xdr:row>54</xdr:row>
      <xdr:rowOff>11906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7D8096B-05B7-4277-8126-4133517D34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107154</xdr:colOff>
      <xdr:row>4</xdr:row>
      <xdr:rowOff>107155</xdr:rowOff>
    </xdr:from>
    <xdr:to>
      <xdr:col>16</xdr:col>
      <xdr:colOff>535780</xdr:colOff>
      <xdr:row>26</xdr:row>
      <xdr:rowOff>91678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26EE230-1281-4C7B-AA1A-471BAFD5C6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119062</xdr:colOff>
      <xdr:row>28</xdr:row>
      <xdr:rowOff>59531</xdr:rowOff>
    </xdr:from>
    <xdr:to>
      <xdr:col>16</xdr:col>
      <xdr:colOff>547688</xdr:colOff>
      <xdr:row>50</xdr:row>
      <xdr:rowOff>44054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E154472-3B2E-45C4-B579-3FEB21ABF7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A0A79-68B0-46E6-AA66-A0C94074B119}">
  <sheetPr codeName="Sheet1">
    <tabColor rgb="FF00B0F0"/>
  </sheetPr>
  <dimension ref="B3:S86"/>
  <sheetViews>
    <sheetView tabSelected="1" zoomScale="80" zoomScaleNormal="80" workbookViewId="0"/>
  </sheetViews>
  <sheetFormatPr defaultRowHeight="13.5" x14ac:dyDescent="0.15"/>
  <cols>
    <col min="1" max="1" width="4.625" style="1" customWidth="1"/>
    <col min="2" max="2" width="9" style="1"/>
    <col min="3" max="3" width="9.125" style="1" customWidth="1"/>
    <col min="4" max="9" width="9" style="1"/>
    <col min="10" max="10" width="4.625" style="1" customWidth="1"/>
    <col min="11" max="16" width="9" style="1"/>
    <col min="17" max="17" width="10.375" style="1" customWidth="1"/>
    <col min="18" max="16384" width="9" style="1"/>
  </cols>
  <sheetData>
    <row r="3" spans="2:19" ht="56.25" customHeight="1" x14ac:dyDescent="0.15"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K3" s="7" t="s">
        <v>35</v>
      </c>
      <c r="L3" s="6" t="s">
        <v>45</v>
      </c>
      <c r="M3" s="6" t="s">
        <v>8</v>
      </c>
      <c r="N3" s="6" t="s">
        <v>10</v>
      </c>
      <c r="O3" s="6" t="s">
        <v>37</v>
      </c>
      <c r="P3" s="6" t="s">
        <v>38</v>
      </c>
      <c r="Q3" s="6" t="s">
        <v>43</v>
      </c>
      <c r="R3" s="6" t="s">
        <v>51</v>
      </c>
      <c r="S3" s="6" t="s">
        <v>52</v>
      </c>
    </row>
    <row r="4" spans="2:19" x14ac:dyDescent="0.15">
      <c r="B4" s="1">
        <v>1</v>
      </c>
      <c r="C4" s="1">
        <v>80</v>
      </c>
      <c r="D4" s="1">
        <v>100</v>
      </c>
      <c r="E4" s="1">
        <v>8</v>
      </c>
      <c r="F4" s="1">
        <v>180</v>
      </c>
      <c r="G4" s="1">
        <f>2.865*8</f>
        <v>22.92</v>
      </c>
      <c r="H4" s="1">
        <v>10</v>
      </c>
      <c r="I4" s="1">
        <v>-800</v>
      </c>
      <c r="K4" s="1" t="str">
        <f>kおよびMaの計算!Y4</f>
        <v>引張</v>
      </c>
      <c r="L4" s="8">
        <f>kおよびMaの計算!Z4</f>
        <v>-11.442675159235629</v>
      </c>
      <c r="M4" s="13">
        <f>kおよびMaの計算!AA4</f>
        <v>-915.41401273885037</v>
      </c>
      <c r="N4" s="13">
        <f>kおよびMaの計算!AD4</f>
        <v>7.5360000000000218</v>
      </c>
      <c r="O4" s="8">
        <f>kおよびMaの計算!AC4</f>
        <v>1.1775000000000032E-2</v>
      </c>
      <c r="P4" s="8">
        <f>I4*1000/(C4*D4*100)</f>
        <v>-1</v>
      </c>
      <c r="Q4" s="13">
        <f>kおよびMaの計算!AE4</f>
        <v>-0.93911188675586565</v>
      </c>
      <c r="R4" s="16">
        <f>kおよびMaの計算!AF4</f>
        <v>6950.08</v>
      </c>
      <c r="S4" s="1">
        <f>kおよびMaの計算!AG4</f>
        <v>-825.12000000000012</v>
      </c>
    </row>
    <row r="5" spans="2:19" x14ac:dyDescent="0.15">
      <c r="B5" s="1">
        <f>B4+1</f>
        <v>2</v>
      </c>
      <c r="C5" s="1">
        <v>80</v>
      </c>
      <c r="D5" s="1">
        <v>100</v>
      </c>
      <c r="E5" s="1">
        <v>8</v>
      </c>
      <c r="F5" s="1">
        <v>180</v>
      </c>
      <c r="G5" s="1">
        <f t="shared" ref="G5:G68" si="0">2.865*8</f>
        <v>22.92</v>
      </c>
      <c r="H5" s="1">
        <v>10</v>
      </c>
      <c r="I5" s="1">
        <f>I4+100</f>
        <v>-700</v>
      </c>
      <c r="K5" s="1" t="str">
        <f>kおよびMaの計算!Y5</f>
        <v>引張</v>
      </c>
      <c r="L5" s="8">
        <f>kおよびMaの計算!Z5</f>
        <v>-1.5979859335038342</v>
      </c>
      <c r="M5" s="13">
        <f>kおよびMaの計算!AA5</f>
        <v>-127.83887468030674</v>
      </c>
      <c r="N5" s="13">
        <f>kおよびMaの計算!AD5</f>
        <v>37.53600000000003</v>
      </c>
      <c r="O5" s="8">
        <f>kおよびMaの計算!AC5</f>
        <v>5.8650000000000035E-2</v>
      </c>
      <c r="P5" s="8">
        <f t="shared" ref="P5:P17" si="1">I5*1000/(C5*D5*100)</f>
        <v>-0.875</v>
      </c>
      <c r="Q5" s="13">
        <f>kおよびMaの計算!AE5</f>
        <v>-0.69672290091138234</v>
      </c>
      <c r="R5" s="1">
        <f>kおよびMaの計算!AF5</f>
        <v>6950.08</v>
      </c>
      <c r="S5" s="1">
        <f>kおよびMaの計算!AG5</f>
        <v>-825.12000000000012</v>
      </c>
    </row>
    <row r="6" spans="2:19" x14ac:dyDescent="0.15">
      <c r="B6" s="1">
        <f t="shared" ref="B6:B69" si="2">B5+1</f>
        <v>3</v>
      </c>
      <c r="C6" s="1">
        <v>80</v>
      </c>
      <c r="D6" s="1">
        <v>100</v>
      </c>
      <c r="E6" s="1">
        <v>8</v>
      </c>
      <c r="F6" s="1">
        <v>180</v>
      </c>
      <c r="G6" s="1">
        <f t="shared" si="0"/>
        <v>22.92</v>
      </c>
      <c r="H6" s="1">
        <v>10</v>
      </c>
      <c r="I6" s="1">
        <f t="shared" ref="I6:I69" si="3">I5+100</f>
        <v>-600</v>
      </c>
      <c r="K6" s="1" t="str">
        <f>kおよびMaの計算!Y6</f>
        <v>引張</v>
      </c>
      <c r="L6" s="8">
        <f>kおよびMaの計算!Z6</f>
        <v>-0.49946695095948757</v>
      </c>
      <c r="M6" s="13">
        <f>kおよびMaの計算!AA6</f>
        <v>-39.957356076759012</v>
      </c>
      <c r="N6" s="13">
        <f>kおよびMaの計算!AD6</f>
        <v>67.53600000000003</v>
      </c>
      <c r="O6" s="8">
        <f>kおよびMaの計算!AC6</f>
        <v>0.10552500000000004</v>
      </c>
      <c r="P6" s="8">
        <f t="shared" si="1"/>
        <v>-0.75</v>
      </c>
      <c r="Q6" s="13">
        <f>kおよびMaの計算!AE6</f>
        <v>-0.45433391506689919</v>
      </c>
      <c r="R6" s="1">
        <f>kおよびMaの計算!AF6</f>
        <v>6950.08</v>
      </c>
      <c r="S6" s="1">
        <f>kおよびMaの計算!AG6</f>
        <v>-825.12000000000012</v>
      </c>
    </row>
    <row r="7" spans="2:19" x14ac:dyDescent="0.15">
      <c r="B7" s="1">
        <f t="shared" si="2"/>
        <v>4</v>
      </c>
      <c r="C7" s="1">
        <v>80</v>
      </c>
      <c r="D7" s="1">
        <v>100</v>
      </c>
      <c r="E7" s="1">
        <v>8</v>
      </c>
      <c r="F7" s="1">
        <v>180</v>
      </c>
      <c r="G7" s="1">
        <f t="shared" si="0"/>
        <v>22.92</v>
      </c>
      <c r="H7" s="1">
        <v>10</v>
      </c>
      <c r="I7" s="1">
        <f t="shared" si="3"/>
        <v>-500</v>
      </c>
      <c r="K7" s="1" t="str">
        <f>kおよびMaの計算!Y7</f>
        <v>引張</v>
      </c>
      <c r="L7" s="8">
        <f>kおよびMaの計算!Z7</f>
        <v>-7.6710137795275232E-2</v>
      </c>
      <c r="M7" s="13">
        <f>kおよびMaの計算!AA7</f>
        <v>-6.1368110236220188</v>
      </c>
      <c r="N7" s="13">
        <f>kおよびMaの計算!AD7</f>
        <v>97.536000000000044</v>
      </c>
      <c r="O7" s="8">
        <f>kおよびMaの計算!AC7</f>
        <v>0.15240000000000004</v>
      </c>
      <c r="P7" s="8">
        <f t="shared" si="1"/>
        <v>-0.625</v>
      </c>
      <c r="Q7" s="13">
        <f>kおよびMaの計算!AE7</f>
        <v>-0.21194492922241598</v>
      </c>
      <c r="R7" s="1">
        <f>kおよびMaの計算!AF7</f>
        <v>6950.08</v>
      </c>
      <c r="S7" s="1">
        <f>kおよびMaの計算!AG7</f>
        <v>-825.12000000000012</v>
      </c>
    </row>
    <row r="8" spans="2:19" x14ac:dyDescent="0.15">
      <c r="B8" s="1">
        <f t="shared" si="2"/>
        <v>5</v>
      </c>
      <c r="C8" s="1">
        <v>80</v>
      </c>
      <c r="D8" s="1">
        <v>100</v>
      </c>
      <c r="E8" s="1">
        <v>8</v>
      </c>
      <c r="F8" s="1">
        <v>180</v>
      </c>
      <c r="G8" s="1">
        <f t="shared" si="0"/>
        <v>22.92</v>
      </c>
      <c r="H8" s="1">
        <v>10</v>
      </c>
      <c r="I8" s="1">
        <f t="shared" si="3"/>
        <v>-400</v>
      </c>
      <c r="K8" s="1" t="str">
        <f>kおよびMaの計算!Y8</f>
        <v>鉄筋許容</v>
      </c>
      <c r="L8" s="8">
        <f>kおよびMaの計算!Z8</f>
        <v>7.8168073128350335E-2</v>
      </c>
      <c r="M8" s="13">
        <f>kおよびMaの計算!AA8</f>
        <v>6.2534458502680277</v>
      </c>
      <c r="N8" s="13">
        <f>kおよびMaの計算!AD8</f>
        <v>130.44948420067161</v>
      </c>
      <c r="O8" s="8">
        <f>kおよびMaの計算!AC8</f>
        <v>0.20382731906354934</v>
      </c>
      <c r="P8" s="8">
        <f t="shared" si="1"/>
        <v>-0.5</v>
      </c>
      <c r="Q8" s="13">
        <f>kおよびMaの計算!AE8</f>
        <v>-5.8772653670531479E-2</v>
      </c>
      <c r="R8" s="1">
        <f>kおよびMaの計算!AF8</f>
        <v>6950.08</v>
      </c>
      <c r="S8" s="1">
        <f>kおよびMaの計算!AG8</f>
        <v>-825.12000000000012</v>
      </c>
    </row>
    <row r="9" spans="2:19" x14ac:dyDescent="0.15">
      <c r="B9" s="1">
        <f t="shared" si="2"/>
        <v>6</v>
      </c>
      <c r="C9" s="1">
        <v>80</v>
      </c>
      <c r="D9" s="1">
        <v>100</v>
      </c>
      <c r="E9" s="1">
        <v>8</v>
      </c>
      <c r="F9" s="1">
        <v>180</v>
      </c>
      <c r="G9" s="1">
        <f t="shared" si="0"/>
        <v>22.92</v>
      </c>
      <c r="H9" s="1">
        <v>10</v>
      </c>
      <c r="I9" s="1">
        <f t="shared" si="3"/>
        <v>-300</v>
      </c>
      <c r="K9" s="1" t="str">
        <f>kおよびMaの計算!Y9</f>
        <v>鉄筋許容</v>
      </c>
      <c r="L9" s="8">
        <f>kおよびMaの計算!Z9</f>
        <v>0.13037995569482941</v>
      </c>
      <c r="M9" s="13">
        <f>kおよびMaの計算!AA9</f>
        <v>10.430396455586353</v>
      </c>
      <c r="N9" s="13">
        <f>kおよびMaの計算!AD9</f>
        <v>164.68407244930492</v>
      </c>
      <c r="O9" s="8">
        <f>kおよびMaの計算!AC9</f>
        <v>0.25731886320203889</v>
      </c>
      <c r="P9" s="8">
        <f t="shared" si="1"/>
        <v>-0.375</v>
      </c>
      <c r="Q9" s="13">
        <f>kおよびMaの計算!AE9</f>
        <v>7.2251018972360748E-3</v>
      </c>
      <c r="R9" s="1">
        <f>kおよびMaの計算!AF9</f>
        <v>6950.08</v>
      </c>
      <c r="S9" s="1">
        <f>kおよびMaの計算!AG9</f>
        <v>-825.12000000000012</v>
      </c>
    </row>
    <row r="10" spans="2:19" x14ac:dyDescent="0.15">
      <c r="B10" s="1">
        <f t="shared" si="2"/>
        <v>7</v>
      </c>
      <c r="C10" s="1">
        <v>80</v>
      </c>
      <c r="D10" s="1">
        <v>100</v>
      </c>
      <c r="E10" s="1">
        <v>8</v>
      </c>
      <c r="F10" s="1">
        <v>180</v>
      </c>
      <c r="G10" s="1">
        <f t="shared" si="0"/>
        <v>22.92</v>
      </c>
      <c r="H10" s="1">
        <v>10</v>
      </c>
      <c r="I10" s="1">
        <f t="shared" si="3"/>
        <v>-200</v>
      </c>
      <c r="K10" s="1" t="str">
        <f>kおよびMaの計算!Y10</f>
        <v>鉄筋許容</v>
      </c>
      <c r="L10" s="8">
        <f>kおよびMaの計算!Z10</f>
        <v>0.16668464252817905</v>
      </c>
      <c r="M10" s="13">
        <f>kおよびMaの計算!AA10</f>
        <v>13.334771402254326</v>
      </c>
      <c r="N10" s="13">
        <f>kおよびMaの計算!AD10</f>
        <v>197.99513517215757</v>
      </c>
      <c r="O10" s="8">
        <f>kおよびMaの計算!AC10</f>
        <v>0.30936739870649616</v>
      </c>
      <c r="P10" s="8">
        <f t="shared" si="1"/>
        <v>-0.25</v>
      </c>
      <c r="Q10" s="13">
        <f>kおよびMaの計算!AE10</f>
        <v>5.8850400585642101E-2</v>
      </c>
      <c r="R10" s="1">
        <f>kおよびMaの計算!AF10</f>
        <v>6950.08</v>
      </c>
      <c r="S10" s="1">
        <f>kおよびMaの計算!AG10</f>
        <v>-825.12000000000012</v>
      </c>
    </row>
    <row r="11" spans="2:19" x14ac:dyDescent="0.15">
      <c r="B11" s="1">
        <f t="shared" si="2"/>
        <v>8</v>
      </c>
      <c r="C11" s="1">
        <v>80</v>
      </c>
      <c r="D11" s="1">
        <v>100</v>
      </c>
      <c r="E11" s="1">
        <v>8</v>
      </c>
      <c r="F11" s="1">
        <v>180</v>
      </c>
      <c r="G11" s="1">
        <f t="shared" si="0"/>
        <v>22.92</v>
      </c>
      <c r="H11" s="1">
        <v>10</v>
      </c>
      <c r="I11" s="1">
        <f t="shared" si="3"/>
        <v>-100</v>
      </c>
      <c r="K11" s="1" t="str">
        <f>kおよびMaの計算!Y11</f>
        <v>鉄筋許容</v>
      </c>
      <c r="L11" s="8">
        <f>kおよびMaの計算!Z11</f>
        <v>0.19543920730091208</v>
      </c>
      <c r="M11" s="13">
        <f>kおよびMaの計算!AA11</f>
        <v>15.635136584072967</v>
      </c>
      <c r="N11" s="13">
        <f>kおよびMaの計算!AD11</f>
        <v>230.45463280961849</v>
      </c>
      <c r="O11" s="8">
        <f>kおよびMaの計算!AC11</f>
        <v>0.36008536376502881</v>
      </c>
      <c r="P11" s="8">
        <f t="shared" si="1"/>
        <v>-0.125</v>
      </c>
      <c r="Q11" s="13">
        <f>kおよびMaの計算!AE11</f>
        <v>0.1036540189747272</v>
      </c>
      <c r="R11" s="1">
        <f>kおよびMaの計算!AF11</f>
        <v>6950.08</v>
      </c>
      <c r="S11" s="1">
        <f>kおよびMaの計算!AG11</f>
        <v>-825.12000000000012</v>
      </c>
    </row>
    <row r="12" spans="2:19" x14ac:dyDescent="0.15">
      <c r="B12" s="1">
        <f t="shared" si="2"/>
        <v>9</v>
      </c>
      <c r="C12" s="1">
        <v>80</v>
      </c>
      <c r="D12" s="1">
        <v>100</v>
      </c>
      <c r="E12" s="1">
        <v>8</v>
      </c>
      <c r="F12" s="1">
        <v>180</v>
      </c>
      <c r="G12" s="1">
        <f t="shared" si="0"/>
        <v>22.92</v>
      </c>
      <c r="H12" s="1">
        <v>10</v>
      </c>
      <c r="I12" s="1">
        <f t="shared" si="3"/>
        <v>0</v>
      </c>
      <c r="K12" s="1" t="str">
        <f>kおよびMaの計算!Y12</f>
        <v>鉄筋許容</v>
      </c>
      <c r="L12" s="8">
        <f>kおよびMaの計算!Z12</f>
        <v>0.21956170599504038</v>
      </c>
      <c r="M12" s="13">
        <f>kおよびMaの計算!AA12</f>
        <v>17.564936479603233</v>
      </c>
      <c r="N12" s="13">
        <f>kおよびMaの計算!AD12</f>
        <v>262.16953910438673</v>
      </c>
      <c r="O12" s="8">
        <f>kおよびMaの計算!AC12</f>
        <v>0.4096399048506042</v>
      </c>
      <c r="P12" s="8">
        <f t="shared" si="1"/>
        <v>0</v>
      </c>
      <c r="Q12" s="13">
        <f>kおよびMaの計算!AE12</f>
        <v>0.1442724766922526</v>
      </c>
      <c r="R12" s="1">
        <f>kおよびMaの計算!AF12</f>
        <v>6950.08</v>
      </c>
      <c r="S12" s="1">
        <f>kおよびMaの計算!AG12</f>
        <v>-825.12000000000012</v>
      </c>
    </row>
    <row r="13" spans="2:19" x14ac:dyDescent="0.15">
      <c r="B13" s="1">
        <f t="shared" si="2"/>
        <v>10</v>
      </c>
      <c r="C13" s="1">
        <v>80</v>
      </c>
      <c r="D13" s="1">
        <v>100</v>
      </c>
      <c r="E13" s="1">
        <v>8</v>
      </c>
      <c r="F13" s="1">
        <v>180</v>
      </c>
      <c r="G13" s="1">
        <f t="shared" si="0"/>
        <v>22.92</v>
      </c>
      <c r="H13" s="1">
        <v>10</v>
      </c>
      <c r="I13" s="1">
        <f t="shared" si="3"/>
        <v>100</v>
      </c>
      <c r="K13" s="1" t="str">
        <f>kおよびMaの計算!Y13</f>
        <v>鉄筋許容</v>
      </c>
      <c r="L13" s="8">
        <f>kおよびMaの計算!Z13</f>
        <v>0.24048003602034365</v>
      </c>
      <c r="M13" s="13">
        <f>kおよびMaの計算!AA13</f>
        <v>19.238402881627493</v>
      </c>
      <c r="N13" s="13">
        <f>kおよびMaの計算!AD13</f>
        <v>293.2291265771525</v>
      </c>
      <c r="O13" s="8">
        <f>kおよびMaの計算!AC13</f>
        <v>0.45817051027680067</v>
      </c>
      <c r="P13" s="8">
        <f t="shared" si="1"/>
        <v>0.125</v>
      </c>
      <c r="Q13" s="13">
        <f>kおよびMaの計算!AE13</f>
        <v>0.18199590647402561</v>
      </c>
      <c r="R13" s="1">
        <f>kおよびMaの計算!AF13</f>
        <v>6950.08</v>
      </c>
      <c r="S13" s="1">
        <f>kおよびMaの計算!AG13</f>
        <v>-825.12000000000012</v>
      </c>
    </row>
    <row r="14" spans="2:19" x14ac:dyDescent="0.15">
      <c r="B14" s="1">
        <f t="shared" si="2"/>
        <v>11</v>
      </c>
      <c r="C14" s="1">
        <v>80</v>
      </c>
      <c r="D14" s="1">
        <v>100</v>
      </c>
      <c r="E14" s="1">
        <v>8</v>
      </c>
      <c r="F14" s="1">
        <v>180</v>
      </c>
      <c r="G14" s="1">
        <f t="shared" si="0"/>
        <v>22.92</v>
      </c>
      <c r="H14" s="1">
        <v>10</v>
      </c>
      <c r="I14" s="1">
        <f t="shared" si="3"/>
        <v>200</v>
      </c>
      <c r="K14" s="1" t="str">
        <f>kおよびMaの計算!Y14</f>
        <v>鉄筋許容</v>
      </c>
      <c r="L14" s="8">
        <f>kおよびMaの計算!Z14</f>
        <v>0.25901854420573989</v>
      </c>
      <c r="M14" s="13">
        <f>kおよびMaの計算!AA14</f>
        <v>20.721483536459193</v>
      </c>
      <c r="N14" s="13">
        <f>kおよびMaの計算!AD14</f>
        <v>323.7053515598958</v>
      </c>
      <c r="O14" s="8">
        <f>kおよびMaの計算!AC14</f>
        <v>0.50578961181233706</v>
      </c>
      <c r="P14" s="8">
        <f t="shared" si="1"/>
        <v>0.25</v>
      </c>
      <c r="Q14" s="13">
        <f>kおよびMaの計算!AE14</f>
        <v>0.21756912151346069</v>
      </c>
      <c r="R14" s="1">
        <f>kおよびMaの計算!AF14</f>
        <v>6950.08</v>
      </c>
      <c r="S14" s="1">
        <f>kおよびMaの計算!AG14</f>
        <v>-825.12000000000012</v>
      </c>
    </row>
    <row r="15" spans="2:19" x14ac:dyDescent="0.15">
      <c r="B15" s="1">
        <f t="shared" si="2"/>
        <v>12</v>
      </c>
      <c r="C15" s="1">
        <v>80</v>
      </c>
      <c r="D15" s="1">
        <v>100</v>
      </c>
      <c r="E15" s="1">
        <v>8</v>
      </c>
      <c r="F15" s="1">
        <v>180</v>
      </c>
      <c r="G15" s="1">
        <f t="shared" si="0"/>
        <v>22.92</v>
      </c>
      <c r="H15" s="1">
        <v>10</v>
      </c>
      <c r="I15" s="1">
        <f t="shared" si="3"/>
        <v>300</v>
      </c>
      <c r="K15" s="1" t="str">
        <f>kおよびMaの計算!Y15</f>
        <v>鉄筋許容</v>
      </c>
      <c r="L15" s="8">
        <f>kおよびMaの計算!Z15</f>
        <v>0.27570372866645076</v>
      </c>
      <c r="M15" s="13">
        <f>kおよびMaの計算!AA15</f>
        <v>22.056298293316061</v>
      </c>
      <c r="N15" s="13">
        <f>kおよびMaの計算!AD15</f>
        <v>353.65680088669637</v>
      </c>
      <c r="O15" s="8">
        <f>kおよびMaの計算!AC15</f>
        <v>0.55258875138546293</v>
      </c>
      <c r="P15" s="8">
        <f t="shared" si="1"/>
        <v>0.375</v>
      </c>
      <c r="Q15" s="13">
        <f>kおよびMaの計算!AE15</f>
        <v>0.25146782297027492</v>
      </c>
      <c r="R15" s="1">
        <f>kおよびMaの計算!AF15</f>
        <v>6950.08</v>
      </c>
      <c r="S15" s="1">
        <f>kおよびMaの計算!AG15</f>
        <v>-825.12000000000012</v>
      </c>
    </row>
    <row r="16" spans="2:19" x14ac:dyDescent="0.15">
      <c r="B16" s="1">
        <f t="shared" si="2"/>
        <v>13</v>
      </c>
      <c r="C16" s="1">
        <v>80</v>
      </c>
      <c r="D16" s="1">
        <v>100</v>
      </c>
      <c r="E16" s="1">
        <v>8</v>
      </c>
      <c r="F16" s="1">
        <v>180</v>
      </c>
      <c r="G16" s="1">
        <f t="shared" si="0"/>
        <v>22.92</v>
      </c>
      <c r="H16" s="1">
        <v>10</v>
      </c>
      <c r="I16" s="1">
        <f t="shared" si="3"/>
        <v>400</v>
      </c>
      <c r="K16" s="1" t="str">
        <f>kおよびMaの計算!Y16</f>
        <v>鉄筋許容</v>
      </c>
      <c r="L16" s="8">
        <f>kおよびMaの計算!Z16</f>
        <v>0.29089579465052973</v>
      </c>
      <c r="M16" s="13">
        <f>kおよびMaの計算!AA16</f>
        <v>23.271663572042378</v>
      </c>
      <c r="N16" s="13">
        <f>kおよびMaの計算!AD16</f>
        <v>383.13196436469343</v>
      </c>
      <c r="O16" s="8">
        <f>kおよびMaの計算!AC16</f>
        <v>0.59864369431983333</v>
      </c>
      <c r="P16" s="8">
        <f t="shared" si="1"/>
        <v>0.5</v>
      </c>
      <c r="Q16" s="13">
        <f>kおよびMaの計算!AE16</f>
        <v>0.28401746320465898</v>
      </c>
      <c r="R16" s="1">
        <f>kおよびMaの計算!AF16</f>
        <v>6950.08</v>
      </c>
      <c r="S16" s="1">
        <f>kおよびMaの計算!AG16</f>
        <v>-825.12000000000012</v>
      </c>
    </row>
    <row r="17" spans="2:19" x14ac:dyDescent="0.15">
      <c r="B17" s="1">
        <f t="shared" si="2"/>
        <v>14</v>
      </c>
      <c r="C17" s="1">
        <v>80</v>
      </c>
      <c r="D17" s="1">
        <v>100</v>
      </c>
      <c r="E17" s="1">
        <v>8</v>
      </c>
      <c r="F17" s="1">
        <v>180</v>
      </c>
      <c r="G17" s="1">
        <f t="shared" si="0"/>
        <v>22.92</v>
      </c>
      <c r="H17" s="1">
        <v>10</v>
      </c>
      <c r="I17" s="1">
        <f t="shared" si="3"/>
        <v>500</v>
      </c>
      <c r="K17" s="1" t="str">
        <f>kおよびMaの計算!Y17</f>
        <v>鉄筋許容</v>
      </c>
      <c r="L17" s="8">
        <f>kおよびMaの計算!Z17</f>
        <v>0.30485382435408986</v>
      </c>
      <c r="M17" s="13">
        <f>kおよびMaの計算!AA17</f>
        <v>24.38830594832719</v>
      </c>
      <c r="N17" s="13">
        <f>kおよびMaの計算!AD17</f>
        <v>412.17161739383823</v>
      </c>
      <c r="O17" s="8">
        <f>kおよびMaの計算!AC17</f>
        <v>0.64401815217787217</v>
      </c>
      <c r="P17" s="8">
        <f t="shared" si="1"/>
        <v>0.625</v>
      </c>
      <c r="Q17" s="13">
        <f>kおよびMaの計算!AE17</f>
        <v>0.31545212795707345</v>
      </c>
      <c r="R17" s="1">
        <f>kおよびMaの計算!AF17</f>
        <v>6950.08</v>
      </c>
      <c r="S17" s="1">
        <f>kおよびMaの計算!AG17</f>
        <v>-825.12000000000012</v>
      </c>
    </row>
    <row r="18" spans="2:19" x14ac:dyDescent="0.15">
      <c r="B18" s="1">
        <f t="shared" si="2"/>
        <v>15</v>
      </c>
      <c r="C18" s="1">
        <v>80</v>
      </c>
      <c r="D18" s="1">
        <v>100</v>
      </c>
      <c r="E18" s="1">
        <v>8</v>
      </c>
      <c r="F18" s="1">
        <v>180</v>
      </c>
      <c r="G18" s="1">
        <f t="shared" si="0"/>
        <v>22.92</v>
      </c>
      <c r="H18" s="1">
        <v>10</v>
      </c>
      <c r="I18" s="1">
        <f t="shared" si="3"/>
        <v>600</v>
      </c>
      <c r="K18" s="1" t="str">
        <f>kおよびMaの計算!Y18</f>
        <v>鉄筋許容</v>
      </c>
      <c r="L18" s="8">
        <f>kおよびMaの計算!Z18</f>
        <v>0.31777140931106973</v>
      </c>
      <c r="M18" s="13">
        <f>kおよびMaの計算!AA18</f>
        <v>25.421712744885578</v>
      </c>
      <c r="N18" s="13">
        <f>kおよびMaの計算!AD18</f>
        <v>440.81053354986705</v>
      </c>
      <c r="O18" s="8">
        <f>kおよびMaの計算!AC18</f>
        <v>0.68876645867166708</v>
      </c>
      <c r="P18" s="8">
        <f t="shared" ref="P18:P81" si="4">I18*1000/(C18*D18*100)</f>
        <v>0.75</v>
      </c>
      <c r="Q18" s="13">
        <f>kおよびMaの計算!AE18</f>
        <v>0.3459467308968055</v>
      </c>
      <c r="R18" s="1">
        <f>kおよびMaの計算!AF18</f>
        <v>6950.08</v>
      </c>
      <c r="S18" s="1">
        <f>kおよびMaの計算!AG18</f>
        <v>-825.12000000000012</v>
      </c>
    </row>
    <row r="19" spans="2:19" x14ac:dyDescent="0.15">
      <c r="B19" s="1">
        <f t="shared" si="2"/>
        <v>16</v>
      </c>
      <c r="C19" s="1">
        <v>80</v>
      </c>
      <c r="D19" s="1">
        <v>100</v>
      </c>
      <c r="E19" s="1">
        <v>8</v>
      </c>
      <c r="F19" s="1">
        <v>180</v>
      </c>
      <c r="G19" s="1">
        <f t="shared" si="0"/>
        <v>22.92</v>
      </c>
      <c r="H19" s="1">
        <v>10</v>
      </c>
      <c r="I19" s="1">
        <f t="shared" si="3"/>
        <v>700</v>
      </c>
      <c r="K19" s="1" t="str">
        <f>kおよびMaの計算!Y19</f>
        <v>鉄筋許容</v>
      </c>
      <c r="L19" s="8">
        <f>kおよびMaの計算!Z19</f>
        <v>0.32979761936664309</v>
      </c>
      <c r="M19" s="13">
        <f>kおよびMaの計算!AA19</f>
        <v>26.383809549331449</v>
      </c>
      <c r="N19" s="13">
        <f>kおよびMaの計算!AD19</f>
        <v>469.0787307934923</v>
      </c>
      <c r="O19" s="8">
        <f>kおよびMaの計算!AC19</f>
        <v>0.7329355168648316</v>
      </c>
      <c r="P19" s="8">
        <f t="shared" si="4"/>
        <v>0.875</v>
      </c>
      <c r="Q19" s="13">
        <f>kおよびMaの計算!AE19</f>
        <v>0.37563595949220063</v>
      </c>
      <c r="R19" s="1">
        <f>kおよびMaの計算!AF19</f>
        <v>6950.08</v>
      </c>
      <c r="S19" s="1">
        <f>kおよびMaの計算!AG19</f>
        <v>-825.12000000000012</v>
      </c>
    </row>
    <row r="20" spans="2:19" x14ac:dyDescent="0.15">
      <c r="B20" s="1">
        <f t="shared" si="2"/>
        <v>17</v>
      </c>
      <c r="C20" s="1">
        <v>80</v>
      </c>
      <c r="D20" s="1">
        <v>100</v>
      </c>
      <c r="E20" s="1">
        <v>8</v>
      </c>
      <c r="F20" s="1">
        <v>180</v>
      </c>
      <c r="G20" s="1">
        <f t="shared" si="0"/>
        <v>22.92</v>
      </c>
      <c r="H20" s="1">
        <v>10</v>
      </c>
      <c r="I20" s="1">
        <f t="shared" si="3"/>
        <v>800</v>
      </c>
      <c r="K20" s="1" t="str">
        <f>kおよびMaの計算!Y20</f>
        <v>鉄筋許容</v>
      </c>
      <c r="L20" s="8">
        <f>kおよびMaの計算!Z20</f>
        <v>0.34105006776616142</v>
      </c>
      <c r="M20" s="13">
        <f>kおよびMaの計算!AA20</f>
        <v>27.284005421292918</v>
      </c>
      <c r="N20" s="13">
        <f>kおよびMaの計算!AD20</f>
        <v>497.00239508411886</v>
      </c>
      <c r="O20" s="8">
        <f>kおよびMaの計算!AC20</f>
        <v>0.77656624231893556</v>
      </c>
      <c r="P20" s="8">
        <f t="shared" si="4"/>
        <v>1</v>
      </c>
      <c r="Q20" s="13">
        <f>kおよびMaの計算!AE20</f>
        <v>0.40462607956946806</v>
      </c>
      <c r="R20" s="1">
        <f>kおよびMaの計算!AF20</f>
        <v>6950.08</v>
      </c>
      <c r="S20" s="1">
        <f>kおよびMaの計算!AG20</f>
        <v>-825.12000000000012</v>
      </c>
    </row>
    <row r="21" spans="2:19" x14ac:dyDescent="0.15">
      <c r="B21" s="1">
        <f t="shared" si="2"/>
        <v>18</v>
      </c>
      <c r="C21" s="1">
        <v>80</v>
      </c>
      <c r="D21" s="1">
        <v>100</v>
      </c>
      <c r="E21" s="1">
        <v>8</v>
      </c>
      <c r="F21" s="1">
        <v>180</v>
      </c>
      <c r="G21" s="1">
        <f t="shared" si="0"/>
        <v>22.92</v>
      </c>
      <c r="H21" s="1">
        <v>10</v>
      </c>
      <c r="I21" s="1">
        <f t="shared" si="3"/>
        <v>900</v>
      </c>
      <c r="K21" s="1" t="str">
        <f>kおよびMaの計算!Y21</f>
        <v>コン許容</v>
      </c>
      <c r="L21" s="8">
        <f>kおよびMaの計算!Z21</f>
        <v>0.35290202027985323</v>
      </c>
      <c r="M21" s="13">
        <f>kおよびMaの計算!AA21</f>
        <v>28.232161622388258</v>
      </c>
      <c r="N21" s="13">
        <f>kおよびMaの計算!AD21</f>
        <v>520.7980472433527</v>
      </c>
      <c r="O21" s="8">
        <f>kおよびMaの計算!AC21</f>
        <v>0.81374694881773846</v>
      </c>
      <c r="P21" s="8">
        <f t="shared" si="4"/>
        <v>1.125</v>
      </c>
      <c r="Q21" s="13">
        <f>kおよびMaの計算!AE21</f>
        <v>0.43052935788263197</v>
      </c>
      <c r="R21" s="1">
        <f>kおよびMaの計算!AF21</f>
        <v>6950.08</v>
      </c>
      <c r="S21" s="1">
        <f>kおよびMaの計算!AG21</f>
        <v>-825.12000000000012</v>
      </c>
    </row>
    <row r="22" spans="2:19" x14ac:dyDescent="0.15">
      <c r="B22" s="1">
        <f t="shared" si="2"/>
        <v>19</v>
      </c>
      <c r="C22" s="1">
        <v>80</v>
      </c>
      <c r="D22" s="1">
        <v>100</v>
      </c>
      <c r="E22" s="1">
        <v>8</v>
      </c>
      <c r="F22" s="1">
        <v>180</v>
      </c>
      <c r="G22" s="1">
        <f t="shared" si="0"/>
        <v>22.92</v>
      </c>
      <c r="H22" s="1">
        <v>10</v>
      </c>
      <c r="I22" s="1">
        <f t="shared" si="3"/>
        <v>1000</v>
      </c>
      <c r="K22" s="1" t="str">
        <f>kおよびMaの計算!Y22</f>
        <v>コン許容</v>
      </c>
      <c r="L22" s="8">
        <f>kおよびMaの計算!Z22</f>
        <v>0.37178315044128085</v>
      </c>
      <c r="M22" s="13">
        <f>kおよびMaの計算!AA22</f>
        <v>29.74265203530247</v>
      </c>
      <c r="N22" s="13">
        <f>kおよびMaの計算!AD22</f>
        <v>524.38425420348415</v>
      </c>
      <c r="O22" s="8">
        <f>kおよびMaの計算!AC22</f>
        <v>0.81935039719294389</v>
      </c>
      <c r="P22" s="8">
        <f t="shared" si="4"/>
        <v>1.25</v>
      </c>
      <c r="Q22" s="13">
        <f>kおよびMaの計算!AE22</f>
        <v>0.44252166914748781</v>
      </c>
      <c r="R22" s="1">
        <f>kおよびMaの計算!AF22</f>
        <v>6950.08</v>
      </c>
      <c r="S22" s="1">
        <f>kおよびMaの計算!AG22</f>
        <v>-825.12000000000012</v>
      </c>
    </row>
    <row r="23" spans="2:19" x14ac:dyDescent="0.15">
      <c r="B23" s="1">
        <f t="shared" si="2"/>
        <v>20</v>
      </c>
      <c r="C23" s="1">
        <v>80</v>
      </c>
      <c r="D23" s="1">
        <v>100</v>
      </c>
      <c r="E23" s="1">
        <v>8</v>
      </c>
      <c r="F23" s="1">
        <v>180</v>
      </c>
      <c r="G23" s="1">
        <f t="shared" si="0"/>
        <v>22.92</v>
      </c>
      <c r="H23" s="1">
        <v>10</v>
      </c>
      <c r="I23" s="1">
        <f t="shared" si="3"/>
        <v>1100</v>
      </c>
      <c r="K23" s="1" t="str">
        <f>kおよびMaの計算!Y23</f>
        <v>コン許容</v>
      </c>
      <c r="L23" s="8">
        <f>kおよびMaの計算!Z23</f>
        <v>0.39142967365492137</v>
      </c>
      <c r="M23" s="13">
        <f>kおよびMaの計算!AA23</f>
        <v>31.314373892393711</v>
      </c>
      <c r="N23" s="13">
        <f>kおよびMaの計算!AD23</f>
        <v>528.38201234015889</v>
      </c>
      <c r="O23" s="8">
        <f>kおよびMaの計算!AC23</f>
        <v>0.82559689428149807</v>
      </c>
      <c r="P23" s="8">
        <f t="shared" si="4"/>
        <v>1.375</v>
      </c>
      <c r="Q23" s="13">
        <f>kおよびMaの計算!AE23</f>
        <v>0.45377188902955057</v>
      </c>
      <c r="R23" s="1">
        <f>kおよびMaの計算!AF23</f>
        <v>6950.08</v>
      </c>
      <c r="S23" s="1">
        <f>kおよびMaの計算!AG23</f>
        <v>-825.12000000000012</v>
      </c>
    </row>
    <row r="24" spans="2:19" x14ac:dyDescent="0.15">
      <c r="B24" s="1">
        <f t="shared" si="2"/>
        <v>21</v>
      </c>
      <c r="C24" s="1">
        <v>80</v>
      </c>
      <c r="D24" s="1">
        <v>100</v>
      </c>
      <c r="E24" s="1">
        <v>8</v>
      </c>
      <c r="F24" s="1">
        <v>180</v>
      </c>
      <c r="G24" s="1">
        <f t="shared" si="0"/>
        <v>22.92</v>
      </c>
      <c r="H24" s="1">
        <v>10</v>
      </c>
      <c r="I24" s="1">
        <f t="shared" si="3"/>
        <v>1200</v>
      </c>
      <c r="K24" s="1" t="str">
        <f>kおよびMaの計算!Y24</f>
        <v>コン許容</v>
      </c>
      <c r="L24" s="8">
        <f>kおよびMaの計算!Z24</f>
        <v>0.41181182894452228</v>
      </c>
      <c r="M24" s="13">
        <f>kおよびMaの計算!AA24</f>
        <v>32.944946315561786</v>
      </c>
      <c r="N24" s="13">
        <f>kおよびMaの計算!AD24</f>
        <v>532.67572619101156</v>
      </c>
      <c r="O24" s="8">
        <f>kおよびMaの計算!AC24</f>
        <v>0.8323058221734555</v>
      </c>
      <c r="P24" s="8">
        <f t="shared" si="4"/>
        <v>1.5</v>
      </c>
      <c r="Q24" s="13">
        <f>kおよびMaの計算!AE24</f>
        <v>0.46430887246022629</v>
      </c>
      <c r="R24" s="1">
        <f>kおよびMaの計算!AF24</f>
        <v>6950.08</v>
      </c>
      <c r="S24" s="1">
        <f>kおよびMaの計算!AG24</f>
        <v>-825.12000000000012</v>
      </c>
    </row>
    <row r="25" spans="2:19" x14ac:dyDescent="0.15">
      <c r="B25" s="1">
        <f t="shared" si="2"/>
        <v>22</v>
      </c>
      <c r="C25" s="1">
        <v>80</v>
      </c>
      <c r="D25" s="1">
        <v>100</v>
      </c>
      <c r="E25" s="1">
        <v>8</v>
      </c>
      <c r="F25" s="1">
        <v>180</v>
      </c>
      <c r="G25" s="1">
        <f t="shared" si="0"/>
        <v>22.92</v>
      </c>
      <c r="H25" s="1">
        <v>10</v>
      </c>
      <c r="I25" s="1">
        <f t="shared" si="3"/>
        <v>1300</v>
      </c>
      <c r="K25" s="1" t="str">
        <f>kおよびMaの計算!Y25</f>
        <v>コン許容</v>
      </c>
      <c r="L25" s="8">
        <f>kおよびMaの計算!Z25</f>
        <v>0.43289636548703825</v>
      </c>
      <c r="M25" s="13">
        <f>kおよびMaの計算!AA25</f>
        <v>34.631709238963062</v>
      </c>
      <c r="N25" s="13">
        <f>kおよびMaの計算!AD25</f>
        <v>537.1466929991326</v>
      </c>
      <c r="O25" s="8">
        <f>kおよびMaの計算!AC25</f>
        <v>0.83929170781114448</v>
      </c>
      <c r="P25" s="8">
        <f t="shared" si="4"/>
        <v>1.625</v>
      </c>
      <c r="Q25" s="13">
        <f>kおよびMaの計算!AE25</f>
        <v>0.47416485797262126</v>
      </c>
      <c r="R25" s="1">
        <f>kおよびMaの計算!AF25</f>
        <v>6950.08</v>
      </c>
      <c r="S25" s="1">
        <f>kおよびMaの計算!AG25</f>
        <v>-825.12000000000012</v>
      </c>
    </row>
    <row r="26" spans="2:19" x14ac:dyDescent="0.15">
      <c r="B26" s="1">
        <f t="shared" si="2"/>
        <v>23</v>
      </c>
      <c r="C26" s="1">
        <v>80</v>
      </c>
      <c r="D26" s="1">
        <v>100</v>
      </c>
      <c r="E26" s="1">
        <v>8</v>
      </c>
      <c r="F26" s="1">
        <v>180</v>
      </c>
      <c r="G26" s="1">
        <f t="shared" si="0"/>
        <v>22.92</v>
      </c>
      <c r="H26" s="1">
        <v>10</v>
      </c>
      <c r="I26" s="1">
        <f t="shared" si="3"/>
        <v>1400</v>
      </c>
      <c r="K26" s="1" t="str">
        <f>kおよびMaの計算!Y26</f>
        <v>コン許容</v>
      </c>
      <c r="L26" s="8">
        <f>kおよびMaの計算!Z26</f>
        <v>0.4546475415472363</v>
      </c>
      <c r="M26" s="13">
        <f>kおよびMaの計算!AA26</f>
        <v>36.371803323778906</v>
      </c>
      <c r="N26" s="13">
        <f>kおよびMaの計算!AD26</f>
        <v>541.67533949131871</v>
      </c>
      <c r="O26" s="8">
        <f>kおよびMaの計算!AC26</f>
        <v>0.84636771795518528</v>
      </c>
      <c r="P26" s="8">
        <f t="shared" si="4"/>
        <v>1.75</v>
      </c>
      <c r="Q26" s="13">
        <f>kおよびMaの計算!AE26</f>
        <v>0.48337449917855685</v>
      </c>
      <c r="R26" s="1">
        <f>kおよびMaの計算!AF26</f>
        <v>6950.08</v>
      </c>
      <c r="S26" s="1">
        <f>kおよびMaの計算!AG26</f>
        <v>-825.12000000000012</v>
      </c>
    </row>
    <row r="27" spans="2:19" x14ac:dyDescent="0.15">
      <c r="B27" s="1">
        <f t="shared" si="2"/>
        <v>24</v>
      </c>
      <c r="C27" s="1">
        <v>80</v>
      </c>
      <c r="D27" s="1">
        <v>100</v>
      </c>
      <c r="E27" s="1">
        <v>8</v>
      </c>
      <c r="F27" s="1">
        <v>180</v>
      </c>
      <c r="G27" s="1">
        <f t="shared" si="0"/>
        <v>22.92</v>
      </c>
      <c r="H27" s="1">
        <v>10</v>
      </c>
      <c r="I27" s="1">
        <f t="shared" si="3"/>
        <v>1500</v>
      </c>
      <c r="K27" s="1" t="str">
        <f>kおよびMaの計算!Y27</f>
        <v>コン許容</v>
      </c>
      <c r="L27" s="8">
        <f>kおよびMaの計算!Z27</f>
        <v>0.47702807458239033</v>
      </c>
      <c r="M27" s="13">
        <f>kおよびMaの計算!AA27</f>
        <v>38.162245966591229</v>
      </c>
      <c r="N27" s="13">
        <f>kおよびMaの計算!AD27</f>
        <v>546.14321353616629</v>
      </c>
      <c r="O27" s="8">
        <f>kおよびMaの計算!AC27</f>
        <v>0.85334877115025964</v>
      </c>
      <c r="P27" s="8">
        <f t="shared" si="4"/>
        <v>1.875</v>
      </c>
      <c r="Q27" s="13">
        <f>kおよびMaの計算!AE27</f>
        <v>0.49197394358891755</v>
      </c>
      <c r="R27" s="1">
        <f>kおよびMaの計算!AF27</f>
        <v>6950.08</v>
      </c>
      <c r="S27" s="1">
        <f>kおよびMaの計算!AG27</f>
        <v>-825.12000000000012</v>
      </c>
    </row>
    <row r="28" spans="2:19" x14ac:dyDescent="0.15">
      <c r="B28" s="1">
        <f t="shared" si="2"/>
        <v>25</v>
      </c>
      <c r="C28" s="1">
        <v>80</v>
      </c>
      <c r="D28" s="1">
        <v>100</v>
      </c>
      <c r="E28" s="1">
        <v>8</v>
      </c>
      <c r="F28" s="1">
        <v>180</v>
      </c>
      <c r="G28" s="1">
        <f t="shared" si="0"/>
        <v>22.92</v>
      </c>
      <c r="H28" s="1">
        <v>10</v>
      </c>
      <c r="I28" s="1">
        <f t="shared" si="3"/>
        <v>1600</v>
      </c>
      <c r="K28" s="1" t="str">
        <f>kおよびMaの計算!Y28</f>
        <v>コン許容</v>
      </c>
      <c r="L28" s="8">
        <f>kおよびMaの計算!Z28</f>
        <v>0.5</v>
      </c>
      <c r="M28" s="13">
        <f>kおよびMaの計算!AA28</f>
        <v>40</v>
      </c>
      <c r="N28" s="13">
        <f>kおよびMaの計算!AD28</f>
        <v>550.43466666666666</v>
      </c>
      <c r="O28" s="8">
        <f>kおよびMaの計算!AC28</f>
        <v>0.86005416666666656</v>
      </c>
      <c r="P28" s="8">
        <f t="shared" si="4"/>
        <v>2</v>
      </c>
      <c r="Q28" s="13">
        <f>kおよびMaの計算!AE28</f>
        <v>0.5</v>
      </c>
      <c r="R28" s="1">
        <f>kおよびMaの計算!AF28</f>
        <v>6950.08</v>
      </c>
      <c r="S28" s="1">
        <f>kおよびMaの計算!AG28</f>
        <v>-825.12000000000012</v>
      </c>
    </row>
    <row r="29" spans="2:19" x14ac:dyDescent="0.15">
      <c r="B29" s="1">
        <f t="shared" si="2"/>
        <v>26</v>
      </c>
      <c r="C29" s="1">
        <v>80</v>
      </c>
      <c r="D29" s="1">
        <v>100</v>
      </c>
      <c r="E29" s="1">
        <v>8</v>
      </c>
      <c r="F29" s="1">
        <v>180</v>
      </c>
      <c r="G29" s="1">
        <f t="shared" si="0"/>
        <v>22.92</v>
      </c>
      <c r="H29" s="1">
        <v>10</v>
      </c>
      <c r="I29" s="1">
        <f t="shared" si="3"/>
        <v>1700</v>
      </c>
      <c r="K29" s="1" t="str">
        <f>kおよびMaの計算!Y29</f>
        <v>コン許容</v>
      </c>
      <c r="L29" s="8">
        <f>kおよびMaの計算!Z29</f>
        <v>0.52352541169816846</v>
      </c>
      <c r="M29" s="13">
        <f>kおよびMaの計算!AA29</f>
        <v>41.882032935853481</v>
      </c>
      <c r="N29" s="13">
        <f>kおよびMaの計算!AD29</f>
        <v>554.43819901768154</v>
      </c>
      <c r="O29" s="8">
        <f>kおよびMaの計算!AC29</f>
        <v>0.86630968596512725</v>
      </c>
      <c r="P29" s="8">
        <f t="shared" si="4"/>
        <v>2.125</v>
      </c>
      <c r="Q29" s="13">
        <f>kおよびMaの計算!AE29</f>
        <v>0.50748942049818802</v>
      </c>
      <c r="R29" s="1">
        <f>kおよびMaの計算!AF29</f>
        <v>6950.08</v>
      </c>
      <c r="S29" s="1">
        <f>kおよびMaの計算!AG29</f>
        <v>-825.12000000000012</v>
      </c>
    </row>
    <row r="30" spans="2:19" x14ac:dyDescent="0.15">
      <c r="B30" s="1">
        <f t="shared" si="2"/>
        <v>27</v>
      </c>
      <c r="C30" s="1">
        <v>80</v>
      </c>
      <c r="D30" s="1">
        <v>100</v>
      </c>
      <c r="E30" s="1">
        <v>8</v>
      </c>
      <c r="F30" s="1">
        <v>180</v>
      </c>
      <c r="G30" s="1">
        <f t="shared" si="0"/>
        <v>22.92</v>
      </c>
      <c r="H30" s="1">
        <v>10</v>
      </c>
      <c r="I30" s="1">
        <f t="shared" si="3"/>
        <v>1800</v>
      </c>
      <c r="K30" s="1" t="str">
        <f>kおよびMaの計算!Y30</f>
        <v>コン許容</v>
      </c>
      <c r="L30" s="8">
        <f>kおよびMaの計算!Z30</f>
        <v>0.54756707197806609</v>
      </c>
      <c r="M30" s="13">
        <f>kおよびMaの計算!AA30</f>
        <v>43.805365758245287</v>
      </c>
      <c r="N30" s="13">
        <f>kおよびMaの計算!AD30</f>
        <v>558.0474680609791</v>
      </c>
      <c r="O30" s="8">
        <f>kおよびMaの計算!AC30</f>
        <v>0.87194916884527973</v>
      </c>
      <c r="P30" s="8">
        <f t="shared" si="4"/>
        <v>2.25</v>
      </c>
      <c r="Q30" s="13">
        <f>kおよびMaの計算!AE30</f>
        <v>0.51447830911570092</v>
      </c>
      <c r="R30" s="1">
        <f>kおよびMaの計算!AF30</f>
        <v>6950.08</v>
      </c>
      <c r="S30" s="1">
        <f>kおよびMaの計算!AG30</f>
        <v>-825.12000000000012</v>
      </c>
    </row>
    <row r="31" spans="2:19" x14ac:dyDescent="0.15">
      <c r="B31" s="1">
        <f t="shared" si="2"/>
        <v>28</v>
      </c>
      <c r="C31" s="1">
        <v>80</v>
      </c>
      <c r="D31" s="1">
        <v>100</v>
      </c>
      <c r="E31" s="1">
        <v>8</v>
      </c>
      <c r="F31" s="1">
        <v>180</v>
      </c>
      <c r="G31" s="1">
        <f t="shared" si="0"/>
        <v>22.92</v>
      </c>
      <c r="H31" s="1">
        <v>10</v>
      </c>
      <c r="I31" s="1">
        <f t="shared" si="3"/>
        <v>1900</v>
      </c>
      <c r="K31" s="1" t="str">
        <f>kおよびMaの計算!Y31</f>
        <v>コン許容</v>
      </c>
      <c r="L31" s="8">
        <f>kおよびMaの計算!Z31</f>
        <v>0.57208889025621046</v>
      </c>
      <c r="M31" s="13">
        <f>kおよびMaの計算!AA31</f>
        <v>45.767111220496837</v>
      </c>
      <c r="N31" s="13">
        <f>kおよびMaの計算!AD31</f>
        <v>561.1619845831774</v>
      </c>
      <c r="O31" s="8">
        <f>kおよびMaの計算!AC31</f>
        <v>0.87681560091121447</v>
      </c>
      <c r="P31" s="8">
        <f t="shared" si="4"/>
        <v>2.375</v>
      </c>
      <c r="Q31" s="13">
        <f>kおよびMaの計算!AE31</f>
        <v>0.52100165769225282</v>
      </c>
      <c r="R31" s="1">
        <f>kおよびMaの計算!AF31</f>
        <v>6950.08</v>
      </c>
      <c r="S31" s="1">
        <f>kおよびMaの計算!AG31</f>
        <v>-825.12000000000012</v>
      </c>
    </row>
    <row r="32" spans="2:19" x14ac:dyDescent="0.15">
      <c r="B32" s="1">
        <f t="shared" si="2"/>
        <v>29</v>
      </c>
      <c r="C32" s="1">
        <v>80</v>
      </c>
      <c r="D32" s="1">
        <v>100</v>
      </c>
      <c r="E32" s="1">
        <v>8</v>
      </c>
      <c r="F32" s="1">
        <v>180</v>
      </c>
      <c r="G32" s="1">
        <f t="shared" si="0"/>
        <v>22.92</v>
      </c>
      <c r="H32" s="1">
        <v>10</v>
      </c>
      <c r="I32" s="1">
        <f t="shared" si="3"/>
        <v>2000</v>
      </c>
      <c r="K32" s="1" t="str">
        <f>kおよびMaの計算!Y32</f>
        <v>コン許容</v>
      </c>
      <c r="L32" s="8">
        <f>kおよびMaの計算!Z32</f>
        <v>0.59705627862426303</v>
      </c>
      <c r="M32" s="13">
        <f>kおよびMaの計算!AA32</f>
        <v>47.764502289941049</v>
      </c>
      <c r="N32" s="13">
        <f>kおよびMaの計算!AD32</f>
        <v>563.68753338108831</v>
      </c>
      <c r="O32" s="8">
        <f>kおよびMaの計算!AC32</f>
        <v>0.88076177090795038</v>
      </c>
      <c r="P32" s="8">
        <f t="shared" si="4"/>
        <v>2.5</v>
      </c>
      <c r="Q32" s="13">
        <f>kおよびMaの計算!AE32</f>
        <v>0.52709300113994284</v>
      </c>
      <c r="R32" s="1">
        <f>kおよびMaの計算!AF32</f>
        <v>6950.08</v>
      </c>
      <c r="S32" s="1">
        <f>kおよびMaの計算!AG32</f>
        <v>-825.12000000000012</v>
      </c>
    </row>
    <row r="33" spans="2:19" x14ac:dyDescent="0.15">
      <c r="B33" s="1">
        <f t="shared" si="2"/>
        <v>30</v>
      </c>
      <c r="C33" s="1">
        <v>80</v>
      </c>
      <c r="D33" s="1">
        <v>100</v>
      </c>
      <c r="E33" s="1">
        <v>8</v>
      </c>
      <c r="F33" s="1">
        <v>180</v>
      </c>
      <c r="G33" s="1">
        <f t="shared" si="0"/>
        <v>22.92</v>
      </c>
      <c r="H33" s="1">
        <v>10</v>
      </c>
      <c r="I33" s="1">
        <f t="shared" si="3"/>
        <v>2100</v>
      </c>
      <c r="K33" s="1" t="str">
        <f>kおよびMaの計算!Y33</f>
        <v>コン許容</v>
      </c>
      <c r="L33" s="8">
        <f>kおよびMaの計算!Z33</f>
        <v>0.62243639775817372</v>
      </c>
      <c r="M33" s="13">
        <f>kおよびMaの計算!AA33</f>
        <v>49.794911820653894</v>
      </c>
      <c r="N33" s="13">
        <f>kおよびMaの計算!AD33</f>
        <v>565.53636308612113</v>
      </c>
      <c r="O33" s="8">
        <f>kおよびMaの計算!AC33</f>
        <v>0.88365056732206415</v>
      </c>
      <c r="P33" s="8">
        <f t="shared" si="4"/>
        <v>2.625</v>
      </c>
      <c r="Q33" s="13">
        <f>kおよびMaの計算!AE33</f>
        <v>0.53278417902057984</v>
      </c>
      <c r="R33" s="1">
        <f>kおよびMaの計算!AF33</f>
        <v>6950.08</v>
      </c>
      <c r="S33" s="1">
        <f>kおよびMaの計算!AG33</f>
        <v>-825.12000000000012</v>
      </c>
    </row>
    <row r="34" spans="2:19" x14ac:dyDescent="0.15">
      <c r="B34" s="1">
        <f t="shared" si="2"/>
        <v>31</v>
      </c>
      <c r="C34" s="1">
        <v>80</v>
      </c>
      <c r="D34" s="1">
        <v>100</v>
      </c>
      <c r="E34" s="1">
        <v>8</v>
      </c>
      <c r="F34" s="1">
        <v>180</v>
      </c>
      <c r="G34" s="1">
        <f t="shared" si="0"/>
        <v>22.92</v>
      </c>
      <c r="H34" s="1">
        <v>10</v>
      </c>
      <c r="I34" s="1">
        <f t="shared" si="3"/>
        <v>2200</v>
      </c>
      <c r="K34" s="1" t="str">
        <f>kおよびMaの計算!Y34</f>
        <v>コン許容</v>
      </c>
      <c r="L34" s="8">
        <f>kおよびMaの計算!Z34</f>
        <v>0.64819830942256906</v>
      </c>
      <c r="M34" s="13">
        <f>kおよびMaの計算!AA34</f>
        <v>51.855864753805527</v>
      </c>
      <c r="N34" s="13">
        <f>kおよびMaの計算!AD34</f>
        <v>566.62719092980888</v>
      </c>
      <c r="O34" s="8">
        <f>kおよびMaの計算!AC34</f>
        <v>0.88535498582782624</v>
      </c>
      <c r="P34" s="8">
        <f t="shared" si="4"/>
        <v>2.75</v>
      </c>
      <c r="Q34" s="13">
        <f>kおよびMaの計算!AE34</f>
        <v>0.5381051876841485</v>
      </c>
      <c r="R34" s="1">
        <f>kおよびMaの計算!AF34</f>
        <v>6950.08</v>
      </c>
      <c r="S34" s="1">
        <f>kおよびMaの計算!AG34</f>
        <v>-825.12000000000012</v>
      </c>
    </row>
    <row r="35" spans="2:19" x14ac:dyDescent="0.15">
      <c r="B35" s="1">
        <f t="shared" si="2"/>
        <v>32</v>
      </c>
      <c r="C35" s="1">
        <v>80</v>
      </c>
      <c r="D35" s="1">
        <v>100</v>
      </c>
      <c r="E35" s="1">
        <v>8</v>
      </c>
      <c r="F35" s="1">
        <v>180</v>
      </c>
      <c r="G35" s="1">
        <f t="shared" si="0"/>
        <v>22.92</v>
      </c>
      <c r="H35" s="1">
        <v>10</v>
      </c>
      <c r="I35" s="1">
        <f t="shared" si="3"/>
        <v>2300</v>
      </c>
      <c r="K35" s="1" t="str">
        <f>kおよびMaの計算!Y35</f>
        <v>コン許容</v>
      </c>
      <c r="L35" s="8">
        <f>kおよびMaの計算!Z35</f>
        <v>0.67431305248473039</v>
      </c>
      <c r="M35" s="13">
        <f>kおよびMaの計算!AA35</f>
        <v>53.945044198778433</v>
      </c>
      <c r="N35" s="13">
        <f>kおよびMaの計算!AD35</f>
        <v>566.88506582170635</v>
      </c>
      <c r="O35" s="8">
        <f>kおよびMaの計算!AC35</f>
        <v>0.88575791534641601</v>
      </c>
      <c r="P35" s="8">
        <f t="shared" si="4"/>
        <v>2.875</v>
      </c>
      <c r="Q35" s="13">
        <f>kおよびMaの計算!AE35</f>
        <v>0.54308410656900274</v>
      </c>
      <c r="R35" s="1">
        <f>kおよびMaの計算!AF35</f>
        <v>6950.08</v>
      </c>
      <c r="S35" s="1">
        <f>kおよびMaの計算!AG35</f>
        <v>-825.12000000000012</v>
      </c>
    </row>
    <row r="36" spans="2:19" x14ac:dyDescent="0.15">
      <c r="B36" s="1">
        <f t="shared" si="2"/>
        <v>33</v>
      </c>
      <c r="C36" s="1">
        <v>80</v>
      </c>
      <c r="D36" s="1">
        <v>100</v>
      </c>
      <c r="E36" s="1">
        <v>8</v>
      </c>
      <c r="F36" s="1">
        <v>180</v>
      </c>
      <c r="G36" s="1">
        <f t="shared" si="0"/>
        <v>22.92</v>
      </c>
      <c r="H36" s="1">
        <v>10</v>
      </c>
      <c r="I36" s="1">
        <f t="shared" si="3"/>
        <v>2400</v>
      </c>
      <c r="K36" s="1" t="str">
        <f>kおよびMaの計算!Y36</f>
        <v>コン許容</v>
      </c>
      <c r="L36" s="8">
        <f>kおよびMaの計算!Z36</f>
        <v>0.70075365859438266</v>
      </c>
      <c r="M36" s="13">
        <f>kおよびMaの計算!AA36</f>
        <v>56.060292687550614</v>
      </c>
      <c r="N36" s="13">
        <f>kおよびMaの計算!AD36</f>
        <v>566.24112836025336</v>
      </c>
      <c r="O36" s="8">
        <f>kおよびMaの計算!AC36</f>
        <v>0.88475176306289571</v>
      </c>
      <c r="P36" s="8">
        <f t="shared" si="4"/>
        <v>3</v>
      </c>
      <c r="Q36" s="13">
        <f>kおよびMaの計算!AE36</f>
        <v>0.54774708299943498</v>
      </c>
      <c r="R36" s="1">
        <f>kおよびMaの計算!AF36</f>
        <v>6950.08</v>
      </c>
      <c r="S36" s="1">
        <f>kおよびMaの計算!AG36</f>
        <v>-825.12000000000012</v>
      </c>
    </row>
    <row r="37" spans="2:19" x14ac:dyDescent="0.15">
      <c r="B37" s="1">
        <f t="shared" si="2"/>
        <v>34</v>
      </c>
      <c r="C37" s="1">
        <v>80</v>
      </c>
      <c r="D37" s="1">
        <v>100</v>
      </c>
      <c r="E37" s="1">
        <v>8</v>
      </c>
      <c r="F37" s="1">
        <v>180</v>
      </c>
      <c r="G37" s="1">
        <f t="shared" si="0"/>
        <v>22.92</v>
      </c>
      <c r="H37" s="1">
        <v>10</v>
      </c>
      <c r="I37" s="1">
        <f t="shared" si="3"/>
        <v>2500</v>
      </c>
      <c r="K37" s="1" t="str">
        <f>kおよびMaの計算!Y37</f>
        <v>コン許容</v>
      </c>
      <c r="L37" s="8">
        <f>kおよびMaの計算!Z37</f>
        <v>0.72749512206729228</v>
      </c>
      <c r="M37" s="13">
        <f>kおよびMaの計算!AA37</f>
        <v>58.199609765383386</v>
      </c>
      <c r="N37" s="13">
        <f>kおよびMaの計算!AD37</f>
        <v>564.63230055553015</v>
      </c>
      <c r="O37" s="8">
        <f>kおよびMaの計算!AC37</f>
        <v>0.8822379696180157</v>
      </c>
      <c r="P37" s="8">
        <f t="shared" si="4"/>
        <v>3.125</v>
      </c>
      <c r="Q37" s="13">
        <f>kおよびMaの計算!AE37</f>
        <v>0.55211836138521186</v>
      </c>
      <c r="R37" s="1">
        <f>kおよびMaの計算!AF37</f>
        <v>6950.08</v>
      </c>
      <c r="S37" s="1">
        <f>kおよびMaの計算!AG37</f>
        <v>-825.12000000000012</v>
      </c>
    </row>
    <row r="38" spans="2:19" x14ac:dyDescent="0.15">
      <c r="B38" s="1">
        <f t="shared" si="2"/>
        <v>35</v>
      </c>
      <c r="C38" s="1">
        <v>80</v>
      </c>
      <c r="D38" s="1">
        <v>100</v>
      </c>
      <c r="E38" s="1">
        <v>8</v>
      </c>
      <c r="F38" s="1">
        <v>180</v>
      </c>
      <c r="G38" s="1">
        <f t="shared" si="0"/>
        <v>22.92</v>
      </c>
      <c r="H38" s="1">
        <v>10</v>
      </c>
      <c r="I38" s="1">
        <f t="shared" si="3"/>
        <v>2600</v>
      </c>
      <c r="K38" s="1" t="str">
        <f>kおよびMaの計算!Y38</f>
        <v>コン許容</v>
      </c>
      <c r="L38" s="8">
        <f>kおよびMaの計算!Z38</f>
        <v>0.75451433647451116</v>
      </c>
      <c r="M38" s="13">
        <f>kおよびMaの計算!AA38</f>
        <v>60.361146917960895</v>
      </c>
      <c r="N38" s="13">
        <f>kおよびMaの計算!AD38</f>
        <v>562.00093198213426</v>
      </c>
      <c r="O38" s="8">
        <f>kおよびMaの計算!AC38</f>
        <v>0.87812645622208463</v>
      </c>
      <c r="P38" s="8">
        <f t="shared" si="4"/>
        <v>3.25</v>
      </c>
      <c r="Q38" s="13">
        <f>kおよびMaの計算!AE38</f>
        <v>0.55622034470185067</v>
      </c>
      <c r="R38" s="1">
        <f>kおよびMaの計算!AF38</f>
        <v>6950.08</v>
      </c>
      <c r="S38" s="1">
        <f>kおよびMaの計算!AG38</f>
        <v>-825.12000000000012</v>
      </c>
    </row>
    <row r="39" spans="2:19" x14ac:dyDescent="0.15">
      <c r="B39" s="1">
        <f t="shared" si="2"/>
        <v>36</v>
      </c>
      <c r="C39" s="1">
        <v>80</v>
      </c>
      <c r="D39" s="1">
        <v>100</v>
      </c>
      <c r="E39" s="1">
        <v>8</v>
      </c>
      <c r="F39" s="1">
        <v>180</v>
      </c>
      <c r="G39" s="1">
        <f t="shared" si="0"/>
        <v>22.92</v>
      </c>
      <c r="H39" s="1">
        <v>10</v>
      </c>
      <c r="I39" s="1">
        <f t="shared" si="3"/>
        <v>2700</v>
      </c>
      <c r="K39" s="1" t="str">
        <f>kおよびMaの計算!Y39</f>
        <v>コン許容</v>
      </c>
      <c r="L39" s="8">
        <f>kおよびMaの計算!Z39</f>
        <v>0.78179000829847589</v>
      </c>
      <c r="M39" s="13">
        <f>kおよびMaの計算!AA39</f>
        <v>62.543200663878075</v>
      </c>
      <c r="N39" s="13">
        <f>kおよびMaの計算!AD39</f>
        <v>558.29442335933618</v>
      </c>
      <c r="O39" s="8">
        <f>kおよびMaの計算!AC39</f>
        <v>0.8723350364989626</v>
      </c>
      <c r="P39" s="8">
        <f t="shared" si="4"/>
        <v>3.375</v>
      </c>
      <c r="Q39" s="13">
        <f>kおよびMaの計算!AE39</f>
        <v>0.56007367820585985</v>
      </c>
      <c r="R39" s="1">
        <f>kおよびMaの計算!AF39</f>
        <v>6950.08</v>
      </c>
      <c r="S39" s="1">
        <f>kおよびMaの計算!AG39</f>
        <v>-825.12000000000012</v>
      </c>
    </row>
    <row r="40" spans="2:19" x14ac:dyDescent="0.15">
      <c r="B40" s="1">
        <f t="shared" si="2"/>
        <v>37</v>
      </c>
      <c r="C40" s="1">
        <v>80</v>
      </c>
      <c r="D40" s="1">
        <v>100</v>
      </c>
      <c r="E40" s="1">
        <v>8</v>
      </c>
      <c r="F40" s="1">
        <v>180</v>
      </c>
      <c r="G40" s="1">
        <f t="shared" si="0"/>
        <v>22.92</v>
      </c>
      <c r="H40" s="1">
        <v>10</v>
      </c>
      <c r="I40" s="1">
        <f t="shared" si="3"/>
        <v>2800</v>
      </c>
      <c r="K40" s="1" t="str">
        <f>kおよびMaの計算!Y40</f>
        <v>コン許容</v>
      </c>
      <c r="L40" s="8">
        <f>kおよびMaの計算!Z40</f>
        <v>0.80930255597320255</v>
      </c>
      <c r="M40" s="13">
        <f>kおよびMaの計算!AA40</f>
        <v>64.744204477856201</v>
      </c>
      <c r="N40" s="13">
        <f>kおよびMaの計算!AD40</f>
        <v>553.46484348367778</v>
      </c>
      <c r="O40" s="8">
        <f>kおよびMaの計算!AC40</f>
        <v>0.86478881794324636</v>
      </c>
      <c r="P40" s="8">
        <f t="shared" si="4"/>
        <v>3.5</v>
      </c>
      <c r="Q40" s="13">
        <f>kおよびMaの計算!AE40</f>
        <v>0.56369734732092025</v>
      </c>
      <c r="R40" s="1">
        <f>kおよびMaの計算!AF40</f>
        <v>6950.08</v>
      </c>
      <c r="S40" s="1">
        <f>kおよびMaの計算!AG40</f>
        <v>-825.12000000000012</v>
      </c>
    </row>
    <row r="41" spans="2:19" x14ac:dyDescent="0.15">
      <c r="B41" s="1">
        <f t="shared" si="2"/>
        <v>38</v>
      </c>
      <c r="C41" s="1">
        <v>80</v>
      </c>
      <c r="D41" s="1">
        <v>100</v>
      </c>
      <c r="E41" s="1">
        <v>8</v>
      </c>
      <c r="F41" s="1">
        <v>180</v>
      </c>
      <c r="G41" s="1">
        <f t="shared" si="0"/>
        <v>22.92</v>
      </c>
      <c r="H41" s="1">
        <v>10</v>
      </c>
      <c r="I41" s="1">
        <f t="shared" si="3"/>
        <v>2900</v>
      </c>
      <c r="K41" s="1" t="str">
        <f>kおよびMaの計算!Y41</f>
        <v>コン許容</v>
      </c>
      <c r="L41" s="8">
        <f>kおよびMaの計算!Z41</f>
        <v>0.83703400079172685</v>
      </c>
      <c r="M41" s="13">
        <f>kおよびMaの計算!AA41</f>
        <v>66.962720063338153</v>
      </c>
      <c r="N41" s="13">
        <f>kおよびMaの計算!AD41</f>
        <v>547.46855114598827</v>
      </c>
      <c r="O41" s="8">
        <f>kおよびMaの計算!AC41</f>
        <v>0.8554196111656065</v>
      </c>
      <c r="P41" s="8">
        <f t="shared" si="4"/>
        <v>3.625</v>
      </c>
      <c r="Q41" s="13">
        <f>kおよびMaの計算!AE41</f>
        <v>0.56710878340922344</v>
      </c>
      <c r="R41" s="1">
        <f>kおよびMaの計算!AF41</f>
        <v>6950.08</v>
      </c>
      <c r="S41" s="1">
        <f>kおよびMaの計算!AG41</f>
        <v>-825.12000000000012</v>
      </c>
    </row>
    <row r="42" spans="2:19" x14ac:dyDescent="0.15">
      <c r="B42" s="1">
        <f t="shared" si="2"/>
        <v>39</v>
      </c>
      <c r="C42" s="1">
        <v>80</v>
      </c>
      <c r="D42" s="1">
        <v>100</v>
      </c>
      <c r="E42" s="1">
        <v>8</v>
      </c>
      <c r="F42" s="1">
        <v>180</v>
      </c>
      <c r="G42" s="1">
        <f t="shared" si="0"/>
        <v>22.92</v>
      </c>
      <c r="H42" s="1">
        <v>10</v>
      </c>
      <c r="I42" s="1">
        <f t="shared" si="3"/>
        <v>3000</v>
      </c>
      <c r="K42" s="1" t="str">
        <f>kおよびMaの計算!Y42</f>
        <v>コン許容</v>
      </c>
      <c r="L42" s="8">
        <f>kおよびMaの計算!Z42</f>
        <v>0.86496785459007941</v>
      </c>
      <c r="M42" s="13">
        <f>kおよびMaの計算!AA42</f>
        <v>69.197428367206356</v>
      </c>
      <c r="N42" s="13">
        <f>kおよびMaの計算!AD42</f>
        <v>540.26583016220491</v>
      </c>
      <c r="O42" s="8">
        <f>kおよびMaの計算!AC42</f>
        <v>0.84416535962844497</v>
      </c>
      <c r="P42" s="8">
        <f t="shared" si="4"/>
        <v>3.75</v>
      </c>
      <c r="Q42" s="13">
        <f>kおよびMaの計算!AE42</f>
        <v>0.57032397266814083</v>
      </c>
      <c r="R42" s="1">
        <f>kおよびMaの計算!AF42</f>
        <v>6950.08</v>
      </c>
      <c r="S42" s="1">
        <f>kおよびMaの計算!AG42</f>
        <v>-825.12000000000012</v>
      </c>
    </row>
    <row r="43" spans="2:19" x14ac:dyDescent="0.15">
      <c r="B43" s="1">
        <f t="shared" si="2"/>
        <v>40</v>
      </c>
      <c r="C43" s="1">
        <v>80</v>
      </c>
      <c r="D43" s="1">
        <v>100</v>
      </c>
      <c r="E43" s="1">
        <v>8</v>
      </c>
      <c r="F43" s="1">
        <v>180</v>
      </c>
      <c r="G43" s="1">
        <f t="shared" si="0"/>
        <v>22.92</v>
      </c>
      <c r="H43" s="1">
        <v>10</v>
      </c>
      <c r="I43" s="1">
        <f t="shared" si="3"/>
        <v>3100</v>
      </c>
      <c r="K43" s="1" t="str">
        <f>kおよびMaの計算!Y43</f>
        <v>コン許容</v>
      </c>
      <c r="L43" s="8">
        <f>kおよびMaの計算!Z43</f>
        <v>0.89308900781237355</v>
      </c>
      <c r="M43" s="13">
        <f>kおよびMaの計算!AA43</f>
        <v>71.447120624989893</v>
      </c>
      <c r="N43" s="13">
        <f>kおよびMaの計算!AD43</f>
        <v>531.82054287783319</v>
      </c>
      <c r="O43" s="8">
        <f>kおよびMaの計算!AC43</f>
        <v>0.83096959824661421</v>
      </c>
      <c r="P43" s="8">
        <f t="shared" si="4"/>
        <v>3.875</v>
      </c>
      <c r="Q43" s="13">
        <f>kおよびMaの計算!AE43</f>
        <v>0.57335756465738452</v>
      </c>
      <c r="R43" s="1">
        <f>kおよびMaの計算!AF43</f>
        <v>6950.08</v>
      </c>
      <c r="S43" s="1">
        <f>kおよびMaの計算!AG43</f>
        <v>-825.12000000000012</v>
      </c>
    </row>
    <row r="44" spans="2:19" x14ac:dyDescent="0.15">
      <c r="B44" s="1">
        <f t="shared" si="2"/>
        <v>41</v>
      </c>
      <c r="C44" s="1">
        <v>80</v>
      </c>
      <c r="D44" s="1">
        <v>100</v>
      </c>
      <c r="E44" s="1">
        <v>8</v>
      </c>
      <c r="F44" s="1">
        <v>180</v>
      </c>
      <c r="G44" s="1">
        <f t="shared" si="0"/>
        <v>22.92</v>
      </c>
      <c r="H44" s="1">
        <v>10</v>
      </c>
      <c r="I44" s="1">
        <f t="shared" si="3"/>
        <v>3200</v>
      </c>
      <c r="K44" s="1" t="str">
        <f>kおよびMaの計算!Y44</f>
        <v>コン許容</v>
      </c>
      <c r="L44" s="8">
        <f>kおよびMaの計算!Z44</f>
        <v>0.92138362051021216</v>
      </c>
      <c r="M44" s="13">
        <f>kおよびMaの計算!AA44</f>
        <v>73.71068964081698</v>
      </c>
      <c r="N44" s="13">
        <f>kおよびMaの計算!AD44</f>
        <v>522.09980537711192</v>
      </c>
      <c r="O44" s="8">
        <f>kおよびMaの計算!AC44</f>
        <v>0.81578094590173711</v>
      </c>
      <c r="P44" s="8">
        <f t="shared" si="4"/>
        <v>4</v>
      </c>
      <c r="Q44" s="13">
        <f>kおよびMaの計算!AE44</f>
        <v>0.57622297798117883</v>
      </c>
      <c r="R44" s="1">
        <f>kおよびMaの計算!AF44</f>
        <v>6950.08</v>
      </c>
      <c r="S44" s="1">
        <f>kおよびMaの計算!AG44</f>
        <v>-825.12000000000012</v>
      </c>
    </row>
    <row r="45" spans="2:19" x14ac:dyDescent="0.15">
      <c r="B45" s="1">
        <f t="shared" si="2"/>
        <v>42</v>
      </c>
      <c r="C45" s="1">
        <v>80</v>
      </c>
      <c r="D45" s="1">
        <v>100</v>
      </c>
      <c r="E45" s="1">
        <v>8</v>
      </c>
      <c r="F45" s="1">
        <v>180</v>
      </c>
      <c r="G45" s="1">
        <f t="shared" si="0"/>
        <v>22.92</v>
      </c>
      <c r="H45" s="1">
        <v>10</v>
      </c>
      <c r="I45" s="1">
        <f t="shared" si="3"/>
        <v>3300</v>
      </c>
      <c r="K45" s="1" t="str">
        <f>kおよびMaの計算!Y45</f>
        <v>コン許容</v>
      </c>
      <c r="L45" s="8">
        <f>kおよびMaの計算!Z45</f>
        <v>0.94983901800297565</v>
      </c>
      <c r="M45" s="13">
        <f>kおよびMaの計算!AA45</f>
        <v>75.987121440238056</v>
      </c>
      <c r="N45" s="13">
        <f>kおよびMaの計算!AD45</f>
        <v>511.0736860361535</v>
      </c>
      <c r="O45" s="8">
        <f>kおよびMaの計算!AC45</f>
        <v>0.79855263443148961</v>
      </c>
      <c r="P45" s="8">
        <f t="shared" si="4"/>
        <v>4.125</v>
      </c>
      <c r="Q45" s="13">
        <f>kおよびMaの計算!AE45</f>
        <v>0.57893250145144859</v>
      </c>
      <c r="R45" s="1">
        <f>kおよびMaの計算!AF45</f>
        <v>6950.08</v>
      </c>
      <c r="S45" s="1">
        <f>kおよびMaの計算!AG45</f>
        <v>-825.12000000000012</v>
      </c>
    </row>
    <row r="46" spans="2:19" x14ac:dyDescent="0.15">
      <c r="B46" s="1">
        <f t="shared" si="2"/>
        <v>43</v>
      </c>
      <c r="C46" s="1">
        <v>80</v>
      </c>
      <c r="D46" s="1">
        <v>100</v>
      </c>
      <c r="E46" s="1">
        <v>8</v>
      </c>
      <c r="F46" s="1">
        <v>180</v>
      </c>
      <c r="G46" s="1">
        <f t="shared" si="0"/>
        <v>22.92</v>
      </c>
      <c r="H46" s="1">
        <v>10</v>
      </c>
      <c r="I46" s="1">
        <f t="shared" si="3"/>
        <v>3400</v>
      </c>
      <c r="K46" s="1" t="str">
        <f>kおよびMaの計算!Y46</f>
        <v>コン許容</v>
      </c>
      <c r="L46" s="8">
        <f>kおよびMaの計算!Z46</f>
        <v>0.97844359229010713</v>
      </c>
      <c r="M46" s="13">
        <f>kおよびMaの計算!AA46</f>
        <v>78.275487383208571</v>
      </c>
      <c r="N46" s="13">
        <f>kおよびMaの計算!AD46</f>
        <v>498.71492790303495</v>
      </c>
      <c r="O46" s="8">
        <f>kおよびMaの計算!AC46</f>
        <v>0.77924207484849195</v>
      </c>
      <c r="P46" s="8">
        <f t="shared" si="4"/>
        <v>4.25</v>
      </c>
      <c r="Q46" s="13">
        <f>kおよびMaの計算!AE46</f>
        <v>0.58149738967412534</v>
      </c>
      <c r="R46" s="1">
        <f>kおよびMaの計算!AF46</f>
        <v>6950.08</v>
      </c>
      <c r="S46" s="1">
        <f>kおよびMaの計算!AG46</f>
        <v>-825.12000000000012</v>
      </c>
    </row>
    <row r="47" spans="2:19" x14ac:dyDescent="0.15">
      <c r="B47" s="1">
        <f t="shared" si="2"/>
        <v>44</v>
      </c>
      <c r="C47" s="1">
        <v>80</v>
      </c>
      <c r="D47" s="1">
        <v>100</v>
      </c>
      <c r="E47" s="1">
        <v>8</v>
      </c>
      <c r="F47" s="1">
        <v>180</v>
      </c>
      <c r="G47" s="1">
        <f t="shared" si="0"/>
        <v>22.92</v>
      </c>
      <c r="H47" s="1">
        <v>10</v>
      </c>
      <c r="I47" s="1">
        <f t="shared" si="3"/>
        <v>3500</v>
      </c>
      <c r="K47" s="1" t="str">
        <f>kおよびMaの計算!Y47</f>
        <v>圧縮</v>
      </c>
      <c r="L47" s="8">
        <f>kおよびMaの計算!Z47</f>
        <v>1.0072346148495108</v>
      </c>
      <c r="M47" s="13">
        <f>kおよびMaの計算!AA47</f>
        <v>80.578769187960873</v>
      </c>
      <c r="N47" s="13">
        <f>kおよびMaの計算!AD47</f>
        <v>485.04157766625207</v>
      </c>
      <c r="O47" s="8">
        <f>kおよびMaの計算!AC47</f>
        <v>0.75787746510351872</v>
      </c>
      <c r="P47" s="8">
        <f t="shared" si="4"/>
        <v>4.375</v>
      </c>
      <c r="Q47" s="13">
        <f>kおよびMaの計算!AE47</f>
        <v>0.58393188759457915</v>
      </c>
      <c r="R47" s="1">
        <f>kおよびMaの計算!AF47</f>
        <v>6950.08</v>
      </c>
      <c r="S47" s="1">
        <f>kおよびMaの計算!AG47</f>
        <v>-825.12000000000012</v>
      </c>
    </row>
    <row r="48" spans="2:19" x14ac:dyDescent="0.15">
      <c r="B48" s="1">
        <f t="shared" si="2"/>
        <v>45</v>
      </c>
      <c r="C48" s="1">
        <v>80</v>
      </c>
      <c r="D48" s="1">
        <v>100</v>
      </c>
      <c r="E48" s="1">
        <v>8</v>
      </c>
      <c r="F48" s="1">
        <v>180</v>
      </c>
      <c r="G48" s="1">
        <f t="shared" si="0"/>
        <v>22.92</v>
      </c>
      <c r="H48" s="1">
        <v>10</v>
      </c>
      <c r="I48" s="1">
        <f t="shared" si="3"/>
        <v>3600</v>
      </c>
      <c r="K48" s="1" t="str">
        <f>kおよびMaの計算!Y48</f>
        <v>圧縮</v>
      </c>
      <c r="L48" s="8">
        <f>kおよびMaの計算!Z48</f>
        <v>1.0373006017766739</v>
      </c>
      <c r="M48" s="13">
        <f>kおよびMaの計算!AA48</f>
        <v>82.984048142133915</v>
      </c>
      <c r="N48" s="13">
        <f>kおよびMaの計算!AD48</f>
        <v>470.98272750433546</v>
      </c>
      <c r="O48" s="8">
        <f>kおよびMaの計算!AC48</f>
        <v>0.73591051172552402</v>
      </c>
      <c r="P48" s="8">
        <f t="shared" si="4"/>
        <v>4.5</v>
      </c>
      <c r="Q48" s="13">
        <f>kおよびMaの計算!AE48</f>
        <v>0.58632994152585294</v>
      </c>
      <c r="R48" s="1">
        <f>kおよびMaの計算!AF48</f>
        <v>6950.08</v>
      </c>
      <c r="S48" s="1">
        <f>kおよびMaの計算!AG48</f>
        <v>-825.12000000000012</v>
      </c>
    </row>
    <row r="49" spans="2:19" x14ac:dyDescent="0.15">
      <c r="B49" s="1">
        <f t="shared" si="2"/>
        <v>46</v>
      </c>
      <c r="C49" s="1">
        <v>80</v>
      </c>
      <c r="D49" s="1">
        <v>100</v>
      </c>
      <c r="E49" s="1">
        <v>8</v>
      </c>
      <c r="F49" s="1">
        <v>180</v>
      </c>
      <c r="G49" s="1">
        <f t="shared" si="0"/>
        <v>22.92</v>
      </c>
      <c r="H49" s="1">
        <v>10</v>
      </c>
      <c r="I49" s="1">
        <f t="shared" si="3"/>
        <v>3700</v>
      </c>
      <c r="K49" s="1" t="str">
        <f>kおよびMaの計算!Y49</f>
        <v>圧縮</v>
      </c>
      <c r="L49" s="8">
        <f>kおよびMaの計算!Z49</f>
        <v>1.0692167577413478</v>
      </c>
      <c r="M49" s="13">
        <f>kおよびMaの計算!AA49</f>
        <v>85.537340619307827</v>
      </c>
      <c r="N49" s="13">
        <f>kおよびMaの計算!AD49</f>
        <v>456.92387734241879</v>
      </c>
      <c r="O49" s="8">
        <f>kおよびMaの計算!AC49</f>
        <v>0.71394355834752921</v>
      </c>
      <c r="P49" s="8">
        <f t="shared" si="4"/>
        <v>4.625</v>
      </c>
      <c r="Q49" s="13">
        <f>kおよびMaの計算!AE49</f>
        <v>0.58872799545712662</v>
      </c>
      <c r="R49" s="1">
        <f>kおよびMaの計算!AF49</f>
        <v>6950.08</v>
      </c>
      <c r="S49" s="1">
        <f>kおよびMaの計算!AG49</f>
        <v>-825.12000000000012</v>
      </c>
    </row>
    <row r="50" spans="2:19" x14ac:dyDescent="0.15">
      <c r="B50" s="1">
        <f t="shared" si="2"/>
        <v>47</v>
      </c>
      <c r="C50" s="1">
        <v>80</v>
      </c>
      <c r="D50" s="1">
        <v>100</v>
      </c>
      <c r="E50" s="1">
        <v>8</v>
      </c>
      <c r="F50" s="1">
        <v>180</v>
      </c>
      <c r="G50" s="1">
        <f t="shared" si="0"/>
        <v>22.92</v>
      </c>
      <c r="H50" s="1">
        <v>10</v>
      </c>
      <c r="I50" s="1">
        <f t="shared" si="3"/>
        <v>3800</v>
      </c>
      <c r="K50" s="1" t="str">
        <f>kおよびMaの計算!Y50</f>
        <v>圧縮</v>
      </c>
      <c r="L50" s="8">
        <f>kおよびMaの計算!Z50</f>
        <v>1.1031592848435596</v>
      </c>
      <c r="M50" s="13">
        <f>kおよびMaの計算!AA50</f>
        <v>88.252742787484777</v>
      </c>
      <c r="N50" s="13">
        <f>kおよびMaの計算!AD50</f>
        <v>442.86502718050218</v>
      </c>
      <c r="O50" s="8">
        <f>kおよびMaの計算!AC50</f>
        <v>0.6919766049695345</v>
      </c>
      <c r="P50" s="8">
        <f t="shared" si="4"/>
        <v>4.75</v>
      </c>
      <c r="Q50" s="13">
        <f>kおよびMaの計算!AE50</f>
        <v>0.5911260493884003</v>
      </c>
      <c r="R50" s="1">
        <f>kおよびMaの計算!AF50</f>
        <v>6950.08</v>
      </c>
      <c r="S50" s="1">
        <f>kおよびMaの計算!AG50</f>
        <v>-825.12000000000012</v>
      </c>
    </row>
    <row r="51" spans="2:19" x14ac:dyDescent="0.15">
      <c r="B51" s="1">
        <f t="shared" si="2"/>
        <v>48</v>
      </c>
      <c r="C51" s="1">
        <v>80</v>
      </c>
      <c r="D51" s="1">
        <v>100</v>
      </c>
      <c r="E51" s="1">
        <v>8</v>
      </c>
      <c r="F51" s="1">
        <v>180</v>
      </c>
      <c r="G51" s="1">
        <f t="shared" si="0"/>
        <v>22.92</v>
      </c>
      <c r="H51" s="1">
        <v>10</v>
      </c>
      <c r="I51" s="1">
        <f t="shared" si="3"/>
        <v>3900</v>
      </c>
      <c r="K51" s="1" t="str">
        <f>kおよびMaの計算!Y51</f>
        <v>圧縮</v>
      </c>
      <c r="L51" s="8">
        <f>kおよびMaの計算!Z51</f>
        <v>1.1393274930493626</v>
      </c>
      <c r="M51" s="13">
        <f>kおよびMaの計算!AA51</f>
        <v>91.146199443949016</v>
      </c>
      <c r="N51" s="13">
        <f>kおよびMaの計算!AD51</f>
        <v>428.80617701858608</v>
      </c>
      <c r="O51" s="8">
        <f>kおよびMaの計算!AC51</f>
        <v>0.67000965159154069</v>
      </c>
      <c r="P51" s="8">
        <f t="shared" si="4"/>
        <v>4.875</v>
      </c>
      <c r="Q51" s="13">
        <f>kおよびMaの計算!AE51</f>
        <v>0.59352410331967387</v>
      </c>
      <c r="R51" s="1">
        <f>kおよびMaの計算!AF51</f>
        <v>6950.08</v>
      </c>
      <c r="S51" s="1">
        <f>kおよびMaの計算!AG51</f>
        <v>-825.12000000000012</v>
      </c>
    </row>
    <row r="52" spans="2:19" x14ac:dyDescent="0.15">
      <c r="B52" s="1">
        <f t="shared" si="2"/>
        <v>49</v>
      </c>
      <c r="C52" s="1">
        <v>80</v>
      </c>
      <c r="D52" s="1">
        <v>100</v>
      </c>
      <c r="E52" s="1">
        <v>8</v>
      </c>
      <c r="F52" s="1">
        <v>180</v>
      </c>
      <c r="G52" s="1">
        <f t="shared" si="0"/>
        <v>22.92</v>
      </c>
      <c r="H52" s="1">
        <v>10</v>
      </c>
      <c r="I52" s="1">
        <f t="shared" si="3"/>
        <v>4000</v>
      </c>
      <c r="K52" s="1" t="str">
        <f>kおよびMaの計算!Y52</f>
        <v>圧縮</v>
      </c>
      <c r="L52" s="8">
        <f>kおよびMaの計算!Z52</f>
        <v>1.1779477166720902</v>
      </c>
      <c r="M52" s="13">
        <f>kおよびMaの計算!AA52</f>
        <v>94.23581733376723</v>
      </c>
      <c r="N52" s="13">
        <f>kおよびMaの計算!AD52</f>
        <v>414.74732685666828</v>
      </c>
      <c r="O52" s="8">
        <f>kおよびMaの計算!AC52</f>
        <v>0.6480426982135441</v>
      </c>
      <c r="P52" s="8">
        <f t="shared" si="4"/>
        <v>5</v>
      </c>
      <c r="Q52" s="13">
        <f>kおよびMaの計算!AE52</f>
        <v>0.59592215725094777</v>
      </c>
      <c r="R52" s="1">
        <f>kおよびMaの計算!AF52</f>
        <v>6950.08</v>
      </c>
      <c r="S52" s="1">
        <f>kおよびMaの計算!AG52</f>
        <v>-825.12000000000012</v>
      </c>
    </row>
    <row r="53" spans="2:19" x14ac:dyDescent="0.15">
      <c r="B53" s="1">
        <f t="shared" si="2"/>
        <v>50</v>
      </c>
      <c r="C53" s="1">
        <v>80</v>
      </c>
      <c r="D53" s="1">
        <v>100</v>
      </c>
      <c r="E53" s="1">
        <v>8</v>
      </c>
      <c r="F53" s="1">
        <v>180</v>
      </c>
      <c r="G53" s="1">
        <f t="shared" si="0"/>
        <v>22.92</v>
      </c>
      <c r="H53" s="1">
        <v>10</v>
      </c>
      <c r="I53" s="1">
        <f t="shared" si="3"/>
        <v>4100</v>
      </c>
      <c r="K53" s="1" t="str">
        <f>kおよびMaの計算!Y53</f>
        <v>圧縮</v>
      </c>
      <c r="L53" s="8">
        <f>kおよびMaの計算!Z53</f>
        <v>1.2192780553528322</v>
      </c>
      <c r="M53" s="13">
        <f>kおよびMaの計算!AA53</f>
        <v>97.542244428226581</v>
      </c>
      <c r="N53" s="13">
        <f>kおよびMaの計算!AD53</f>
        <v>400.68847669475252</v>
      </c>
      <c r="O53" s="8">
        <f>kおよびMaの計算!AC53</f>
        <v>0.62607574483555073</v>
      </c>
      <c r="P53" s="8">
        <f t="shared" si="4"/>
        <v>5.125</v>
      </c>
      <c r="Q53" s="13">
        <f>kおよびMaの計算!AE53</f>
        <v>0.59832021118222134</v>
      </c>
      <c r="R53" s="1">
        <f>kおよびMaの計算!AF53</f>
        <v>6950.08</v>
      </c>
      <c r="S53" s="1">
        <f>kおよびMaの計算!AG53</f>
        <v>-825.12000000000012</v>
      </c>
    </row>
    <row r="54" spans="2:19" x14ac:dyDescent="0.15">
      <c r="B54" s="1">
        <f t="shared" si="2"/>
        <v>51</v>
      </c>
      <c r="C54" s="1">
        <v>80</v>
      </c>
      <c r="D54" s="1">
        <v>100</v>
      </c>
      <c r="E54" s="1">
        <v>8</v>
      </c>
      <c r="F54" s="1">
        <v>180</v>
      </c>
      <c r="G54" s="1">
        <f t="shared" si="0"/>
        <v>22.92</v>
      </c>
      <c r="H54" s="1">
        <v>10</v>
      </c>
      <c r="I54" s="1">
        <f t="shared" si="3"/>
        <v>4200</v>
      </c>
      <c r="K54" s="1" t="str">
        <f>kおよびMaの計算!Y54</f>
        <v>圧縮</v>
      </c>
      <c r="L54" s="8">
        <f>kおよびMaの計算!Z54</f>
        <v>1.2636141494065627</v>
      </c>
      <c r="M54" s="13">
        <f>kおよびMaの計算!AA54</f>
        <v>101.08913195252502</v>
      </c>
      <c r="N54" s="13">
        <f>kおよびMaの計算!AD54</f>
        <v>386.6296265328362</v>
      </c>
      <c r="O54" s="8">
        <f>kおよびMaの計算!AC54</f>
        <v>0.60410879145755647</v>
      </c>
      <c r="P54" s="8">
        <f t="shared" si="4"/>
        <v>5.25</v>
      </c>
      <c r="Q54" s="13">
        <f>kおよびMaの計算!AE54</f>
        <v>0.60071826511349513</v>
      </c>
      <c r="R54" s="1">
        <f>kおよびMaの計算!AF54</f>
        <v>6950.08</v>
      </c>
      <c r="S54" s="1">
        <f>kおよびMaの計算!AG54</f>
        <v>-825.12000000000012</v>
      </c>
    </row>
    <row r="55" spans="2:19" x14ac:dyDescent="0.15">
      <c r="B55" s="1">
        <f t="shared" si="2"/>
        <v>52</v>
      </c>
      <c r="C55" s="1">
        <v>80</v>
      </c>
      <c r="D55" s="1">
        <v>100</v>
      </c>
      <c r="E55" s="1">
        <v>8</v>
      </c>
      <c r="F55" s="1">
        <v>180</v>
      </c>
      <c r="G55" s="1">
        <f t="shared" si="0"/>
        <v>22.92</v>
      </c>
      <c r="H55" s="1">
        <v>10</v>
      </c>
      <c r="I55" s="1">
        <f t="shared" si="3"/>
        <v>4300</v>
      </c>
      <c r="K55" s="1" t="str">
        <f>kおよびMaの計算!Y55</f>
        <v>圧縮</v>
      </c>
      <c r="L55" s="8">
        <f>kおよびMaの計算!Z55</f>
        <v>1.3112962627543321</v>
      </c>
      <c r="M55" s="13">
        <f>kおよびMaの計算!AA55</f>
        <v>104.90370102034656</v>
      </c>
      <c r="N55" s="13">
        <f>kおよびMaの計算!AD55</f>
        <v>372.57077637091987</v>
      </c>
      <c r="O55" s="8">
        <f>kおよびMaの計算!AC55</f>
        <v>0.5821418380795621</v>
      </c>
      <c r="P55" s="8">
        <f t="shared" si="4"/>
        <v>5.375</v>
      </c>
      <c r="Q55" s="13">
        <f>kおよびMaの計算!AE55</f>
        <v>0.60311631904476881</v>
      </c>
      <c r="R55" s="1">
        <f>kおよびMaの計算!AF55</f>
        <v>6950.08</v>
      </c>
      <c r="S55" s="1">
        <f>kおよびMaの計算!AG55</f>
        <v>-825.12000000000012</v>
      </c>
    </row>
    <row r="56" spans="2:19" x14ac:dyDescent="0.15">
      <c r="B56" s="1">
        <f t="shared" si="2"/>
        <v>53</v>
      </c>
      <c r="C56" s="1">
        <v>80</v>
      </c>
      <c r="D56" s="1">
        <v>100</v>
      </c>
      <c r="E56" s="1">
        <v>8</v>
      </c>
      <c r="F56" s="1">
        <v>180</v>
      </c>
      <c r="G56" s="1">
        <f t="shared" si="0"/>
        <v>22.92</v>
      </c>
      <c r="H56" s="1">
        <v>10</v>
      </c>
      <c r="I56" s="1">
        <f t="shared" si="3"/>
        <v>4400</v>
      </c>
      <c r="K56" s="1" t="str">
        <f>kおよびMaの計算!Y56</f>
        <v>圧縮</v>
      </c>
      <c r="L56" s="8">
        <f>kおよびMaの計算!Z56</f>
        <v>1.3627180323754549</v>
      </c>
      <c r="M56" s="13">
        <f>kおよびMaの計算!AA56</f>
        <v>109.01744259003638</v>
      </c>
      <c r="N56" s="13">
        <f>kおよびMaの計算!AD56</f>
        <v>358.51192620900292</v>
      </c>
      <c r="O56" s="8">
        <f>kおよびMaの計算!AC56</f>
        <v>0.56017488470156696</v>
      </c>
      <c r="P56" s="8">
        <f t="shared" si="4"/>
        <v>5.5</v>
      </c>
      <c r="Q56" s="13">
        <f>kおよびMaの計算!AE56</f>
        <v>0.60551437297604249</v>
      </c>
      <c r="R56" s="1">
        <f>kおよびMaの計算!AF56</f>
        <v>6950.08</v>
      </c>
      <c r="S56" s="1">
        <f>kおよびMaの計算!AG56</f>
        <v>-825.12000000000012</v>
      </c>
    </row>
    <row r="57" spans="2:19" x14ac:dyDescent="0.15">
      <c r="B57" s="1">
        <f t="shared" si="2"/>
        <v>54</v>
      </c>
      <c r="C57" s="1">
        <v>80</v>
      </c>
      <c r="D57" s="1">
        <v>100</v>
      </c>
      <c r="E57" s="1">
        <v>8</v>
      </c>
      <c r="F57" s="1">
        <v>180</v>
      </c>
      <c r="G57" s="1">
        <f t="shared" si="0"/>
        <v>22.92</v>
      </c>
      <c r="H57" s="1">
        <v>10</v>
      </c>
      <c r="I57" s="1">
        <f t="shared" si="3"/>
        <v>4500</v>
      </c>
      <c r="K57" s="1" t="str">
        <f>kおよびMaの計算!Y57</f>
        <v>圧縮</v>
      </c>
      <c r="L57" s="8">
        <f>kおよびMaの計算!Z57</f>
        <v>1.4183373604127212</v>
      </c>
      <c r="M57" s="13">
        <f>kおよびMaの計算!AA57</f>
        <v>113.46698883301769</v>
      </c>
      <c r="N57" s="13">
        <f>kおよびMaの計算!AD57</f>
        <v>344.45307604708717</v>
      </c>
      <c r="O57" s="8">
        <f>kおよびMaの計算!AC57</f>
        <v>0.53820793132357359</v>
      </c>
      <c r="P57" s="8">
        <f t="shared" si="4"/>
        <v>5.625</v>
      </c>
      <c r="Q57" s="13">
        <f>kおよびMaの計算!AE57</f>
        <v>0.60791242690731617</v>
      </c>
      <c r="R57" s="1">
        <f>kおよびMaの計算!AF57</f>
        <v>6950.08</v>
      </c>
      <c r="S57" s="1">
        <f>kおよびMaの計算!AG57</f>
        <v>-825.12000000000012</v>
      </c>
    </row>
    <row r="58" spans="2:19" x14ac:dyDescent="0.15">
      <c r="B58" s="1">
        <f t="shared" si="2"/>
        <v>55</v>
      </c>
      <c r="C58" s="1">
        <v>80</v>
      </c>
      <c r="D58" s="1">
        <v>100</v>
      </c>
      <c r="E58" s="1">
        <v>8</v>
      </c>
      <c r="F58" s="1">
        <v>180</v>
      </c>
      <c r="G58" s="1">
        <f t="shared" si="0"/>
        <v>22.92</v>
      </c>
      <c r="H58" s="1">
        <v>10</v>
      </c>
      <c r="I58" s="1">
        <f t="shared" si="3"/>
        <v>4600</v>
      </c>
      <c r="K58" s="1" t="str">
        <f>kおよびMaの計算!Y58</f>
        <v>圧縮</v>
      </c>
      <c r="L58" s="8">
        <f>kおよびMaの計算!Z58</f>
        <v>1.4786900871459696</v>
      </c>
      <c r="M58" s="13">
        <f>kおよびMaの計算!AA58</f>
        <v>118.29520697167757</v>
      </c>
      <c r="N58" s="13">
        <f>kおよびMaの計算!AD58</f>
        <v>330.39422588517021</v>
      </c>
      <c r="O58" s="8">
        <f>kおよびMaの計算!AC58</f>
        <v>0.51624097794557833</v>
      </c>
      <c r="P58" s="8">
        <f t="shared" si="4"/>
        <v>5.75</v>
      </c>
      <c r="Q58" s="13">
        <f>kおよびMaの計算!AE58</f>
        <v>0.61031048083858974</v>
      </c>
      <c r="R58" s="1">
        <f>kおよびMaの計算!AF58</f>
        <v>6950.08</v>
      </c>
      <c r="S58" s="1">
        <f>kおよびMaの計算!AG58</f>
        <v>-825.12000000000012</v>
      </c>
    </row>
    <row r="59" spans="2:19" x14ac:dyDescent="0.15">
      <c r="B59" s="1">
        <f t="shared" si="2"/>
        <v>56</v>
      </c>
      <c r="C59" s="1">
        <v>80</v>
      </c>
      <c r="D59" s="1">
        <v>100</v>
      </c>
      <c r="E59" s="1">
        <v>8</v>
      </c>
      <c r="F59" s="1">
        <v>180</v>
      </c>
      <c r="G59" s="1">
        <f t="shared" si="0"/>
        <v>22.92</v>
      </c>
      <c r="H59" s="1">
        <v>10</v>
      </c>
      <c r="I59" s="1">
        <f t="shared" si="3"/>
        <v>4700</v>
      </c>
      <c r="K59" s="1" t="str">
        <f>kおよびMaの計算!Y59</f>
        <v>圧縮</v>
      </c>
      <c r="L59" s="8">
        <f>kおよびMaの計算!Z59</f>
        <v>1.5444073099623126</v>
      </c>
      <c r="M59" s="13">
        <f>kおよびMaの計算!AA59</f>
        <v>123.55258479698502</v>
      </c>
      <c r="N59" s="13">
        <f>kおよびMaの計算!AD59</f>
        <v>316.33537572325332</v>
      </c>
      <c r="O59" s="8">
        <f>kおよびMaの計算!AC59</f>
        <v>0.49427402456758318</v>
      </c>
      <c r="P59" s="8">
        <f t="shared" si="4"/>
        <v>5.875</v>
      </c>
      <c r="Q59" s="13">
        <f>kおよびMaの計算!AE59</f>
        <v>0.61270853476986353</v>
      </c>
      <c r="R59" s="1">
        <f>kおよびMaの計算!AF59</f>
        <v>6950.08</v>
      </c>
      <c r="S59" s="1">
        <f>kおよびMaの計算!AG59</f>
        <v>-825.12000000000012</v>
      </c>
    </row>
    <row r="60" spans="2:19" x14ac:dyDescent="0.15">
      <c r="B60" s="1">
        <f t="shared" si="2"/>
        <v>57</v>
      </c>
      <c r="C60" s="1">
        <v>80</v>
      </c>
      <c r="D60" s="1">
        <v>100</v>
      </c>
      <c r="E60" s="1">
        <v>8</v>
      </c>
      <c r="F60" s="1">
        <v>180</v>
      </c>
      <c r="G60" s="1">
        <f t="shared" si="0"/>
        <v>22.92</v>
      </c>
      <c r="H60" s="1">
        <v>10</v>
      </c>
      <c r="I60" s="1">
        <f t="shared" si="3"/>
        <v>4800</v>
      </c>
      <c r="K60" s="1" t="str">
        <f>kおよびMaの計算!Y60</f>
        <v>圧縮</v>
      </c>
      <c r="L60" s="8">
        <f>kおよびMaの計算!Z60</f>
        <v>1.616237535347522</v>
      </c>
      <c r="M60" s="13">
        <f>kおよびMaの計算!AA60</f>
        <v>129.29900282780179</v>
      </c>
      <c r="N60" s="13">
        <f>kおよびMaの計算!AD60</f>
        <v>302.2765255613358</v>
      </c>
      <c r="O60" s="8">
        <f>kおよびMaの計算!AC60</f>
        <v>0.47230707118958709</v>
      </c>
      <c r="P60" s="8">
        <f t="shared" si="4"/>
        <v>6</v>
      </c>
      <c r="Q60" s="13">
        <f>kおよびMaの計算!AE60</f>
        <v>0.61510658870113721</v>
      </c>
      <c r="R60" s="1">
        <f>kおよびMaの計算!AF60</f>
        <v>6950.08</v>
      </c>
      <c r="S60" s="1">
        <f>kおよびMaの計算!AG60</f>
        <v>-825.12000000000012</v>
      </c>
    </row>
    <row r="61" spans="2:19" x14ac:dyDescent="0.15">
      <c r="B61" s="1">
        <f t="shared" si="2"/>
        <v>58</v>
      </c>
      <c r="C61" s="1">
        <v>80</v>
      </c>
      <c r="D61" s="1">
        <v>100</v>
      </c>
      <c r="E61" s="1">
        <v>8</v>
      </c>
      <c r="F61" s="1">
        <v>180</v>
      </c>
      <c r="G61" s="1">
        <f t="shared" si="0"/>
        <v>22.92</v>
      </c>
      <c r="H61" s="1">
        <v>10</v>
      </c>
      <c r="I61" s="1">
        <f t="shared" si="3"/>
        <v>4900</v>
      </c>
      <c r="K61" s="1" t="str">
        <f>kおよびMaの計算!Y61</f>
        <v>圧縮</v>
      </c>
      <c r="L61" s="8">
        <f>kおよびMaの計算!Z61</f>
        <v>1.6950753141340826</v>
      </c>
      <c r="M61" s="13">
        <f>kおよびMaの計算!AA61</f>
        <v>135.60602513072661</v>
      </c>
      <c r="N61" s="13">
        <f>kおよびMaの計算!AD61</f>
        <v>288.21767539941942</v>
      </c>
      <c r="O61" s="8">
        <f>kおよびMaの計算!AC61</f>
        <v>0.45034011781159278</v>
      </c>
      <c r="P61" s="8">
        <f t="shared" si="4"/>
        <v>6.125</v>
      </c>
      <c r="Q61" s="13">
        <f>kおよびMaの計算!AE61</f>
        <v>0.61750464263241089</v>
      </c>
      <c r="R61" s="1">
        <f>kおよびMaの計算!AF61</f>
        <v>6950.08</v>
      </c>
      <c r="S61" s="1">
        <f>kおよびMaの計算!AG61</f>
        <v>-825.12000000000012</v>
      </c>
    </row>
    <row r="62" spans="2:19" x14ac:dyDescent="0.15">
      <c r="B62" s="1">
        <f t="shared" si="2"/>
        <v>59</v>
      </c>
      <c r="C62" s="1">
        <v>80</v>
      </c>
      <c r="D62" s="1">
        <v>100</v>
      </c>
      <c r="E62" s="1">
        <v>8</v>
      </c>
      <c r="F62" s="1">
        <v>180</v>
      </c>
      <c r="G62" s="1">
        <f t="shared" si="0"/>
        <v>22.92</v>
      </c>
      <c r="H62" s="1">
        <v>10</v>
      </c>
      <c r="I62" s="1">
        <f t="shared" si="3"/>
        <v>5000</v>
      </c>
      <c r="K62" s="1" t="str">
        <f>kおよびMaの計算!Y62</f>
        <v>圧縮</v>
      </c>
      <c r="L62" s="8">
        <f>kおよびMaの計算!Z62</f>
        <v>1.7819986872333444</v>
      </c>
      <c r="M62" s="13">
        <f>kおよびMaの計算!AA62</f>
        <v>142.55989497866756</v>
      </c>
      <c r="N62" s="13">
        <f>kおよびMaの計算!AD62</f>
        <v>274.15882523750366</v>
      </c>
      <c r="O62" s="8">
        <f>kおよびMaの計算!AC62</f>
        <v>0.42837316443359941</v>
      </c>
      <c r="P62" s="8">
        <f t="shared" si="4"/>
        <v>6.25</v>
      </c>
      <c r="Q62" s="13">
        <f>kおよびMaの計算!AE62</f>
        <v>0.61990269656368446</v>
      </c>
      <c r="R62" s="1">
        <f>kおよびMaの計算!AF62</f>
        <v>6950.08</v>
      </c>
      <c r="S62" s="1">
        <f>kおよびMaの計算!AG62</f>
        <v>-825.12000000000012</v>
      </c>
    </row>
    <row r="63" spans="2:19" x14ac:dyDescent="0.15">
      <c r="B63" s="1">
        <f t="shared" si="2"/>
        <v>60</v>
      </c>
      <c r="C63" s="1">
        <v>80</v>
      </c>
      <c r="D63" s="1">
        <v>100</v>
      </c>
      <c r="E63" s="1">
        <v>8</v>
      </c>
      <c r="F63" s="1">
        <v>180</v>
      </c>
      <c r="G63" s="1">
        <f t="shared" si="0"/>
        <v>22.92</v>
      </c>
      <c r="H63" s="1">
        <v>10</v>
      </c>
      <c r="I63" s="1">
        <f t="shared" si="3"/>
        <v>5100</v>
      </c>
      <c r="K63" s="1" t="str">
        <f>kおよびMaの計算!Y63</f>
        <v>圧縮</v>
      </c>
      <c r="L63" s="8">
        <f>kおよびMaの計算!Z63</f>
        <v>1.8783187754043069</v>
      </c>
      <c r="M63" s="13">
        <f>kおよびMaの計算!AA63</f>
        <v>150.26550203234456</v>
      </c>
      <c r="N63" s="13">
        <f>kおよびMaの計算!AD63</f>
        <v>260.09997507558677</v>
      </c>
      <c r="O63" s="8">
        <f>kおよびMaの計算!AC63</f>
        <v>0.40640621105560421</v>
      </c>
      <c r="P63" s="8">
        <f t="shared" si="4"/>
        <v>6.375</v>
      </c>
      <c r="Q63" s="13">
        <f>kおよびMaの計算!AE63</f>
        <v>0.62230075049495825</v>
      </c>
      <c r="R63" s="1">
        <f>kおよびMaの計算!AF63</f>
        <v>6950.08</v>
      </c>
      <c r="S63" s="1">
        <f>kおよびMaの計算!AG63</f>
        <v>-825.12000000000012</v>
      </c>
    </row>
    <row r="64" spans="2:19" x14ac:dyDescent="0.15">
      <c r="B64" s="1">
        <f t="shared" si="2"/>
        <v>61</v>
      </c>
      <c r="C64" s="1">
        <v>80</v>
      </c>
      <c r="D64" s="1">
        <v>100</v>
      </c>
      <c r="E64" s="1">
        <v>8</v>
      </c>
      <c r="F64" s="1">
        <v>180</v>
      </c>
      <c r="G64" s="1">
        <f t="shared" si="0"/>
        <v>22.92</v>
      </c>
      <c r="H64" s="1">
        <v>10</v>
      </c>
      <c r="I64" s="1">
        <f t="shared" si="3"/>
        <v>5200</v>
      </c>
      <c r="K64" s="1" t="str">
        <f>kおよびMaの計算!Y64</f>
        <v>圧縮</v>
      </c>
      <c r="L64" s="8">
        <f>kおよびMaの計算!Z64</f>
        <v>1.9856463704516367</v>
      </c>
      <c r="M64" s="13">
        <f>kおよびMaの計算!AA64</f>
        <v>158.85170963613095</v>
      </c>
      <c r="N64" s="13">
        <f>kおよびMaの計算!AD64</f>
        <v>246.04112491366925</v>
      </c>
      <c r="O64" s="8">
        <f>kおよびMaの計算!AC64</f>
        <v>0.38443925767760811</v>
      </c>
      <c r="P64" s="8">
        <f t="shared" si="4"/>
        <v>6.5</v>
      </c>
      <c r="Q64" s="13">
        <f>kおよびMaの計算!AE64</f>
        <v>0.62469880442623194</v>
      </c>
      <c r="R64" s="1">
        <f>kおよびMaの計算!AF64</f>
        <v>6950.08</v>
      </c>
      <c r="S64" s="1">
        <f>kおよびMaの計算!AG64</f>
        <v>-825.12000000000012</v>
      </c>
    </row>
    <row r="65" spans="2:19" x14ac:dyDescent="0.15">
      <c r="B65" s="1">
        <f t="shared" si="2"/>
        <v>62</v>
      </c>
      <c r="C65" s="1">
        <v>80</v>
      </c>
      <c r="D65" s="1">
        <v>100</v>
      </c>
      <c r="E65" s="1">
        <v>8</v>
      </c>
      <c r="F65" s="1">
        <v>180</v>
      </c>
      <c r="G65" s="1">
        <f t="shared" si="0"/>
        <v>22.92</v>
      </c>
      <c r="H65" s="1">
        <v>10</v>
      </c>
      <c r="I65" s="1">
        <f t="shared" si="3"/>
        <v>5300</v>
      </c>
      <c r="K65" s="1" t="str">
        <f>kおよびMaの計算!Y65</f>
        <v>圧縮</v>
      </c>
      <c r="L65" s="8">
        <f>kおよびMaの計算!Z65</f>
        <v>2.1059827402307767</v>
      </c>
      <c r="M65" s="13">
        <f>kおよびMaの計算!AA65</f>
        <v>168.47861921846214</v>
      </c>
      <c r="N65" s="13">
        <f>kおよびMaの計算!AD65</f>
        <v>231.9822747517529</v>
      </c>
      <c r="O65" s="8">
        <f>kおよびMaの計算!AC65</f>
        <v>0.3624723042996138</v>
      </c>
      <c r="P65" s="8">
        <f t="shared" si="4"/>
        <v>6.625</v>
      </c>
      <c r="Q65" s="13">
        <f>kおよびMaの計算!AE65</f>
        <v>0.62709685835750573</v>
      </c>
      <c r="R65" s="1">
        <f>kおよびMaの計算!AF65</f>
        <v>6950.08</v>
      </c>
      <c r="S65" s="1">
        <f>kおよびMaの計算!AG65</f>
        <v>-825.12000000000012</v>
      </c>
    </row>
    <row r="66" spans="2:19" x14ac:dyDescent="0.15">
      <c r="B66" s="1">
        <f t="shared" si="2"/>
        <v>63</v>
      </c>
      <c r="C66" s="1">
        <v>80</v>
      </c>
      <c r="D66" s="1">
        <v>100</v>
      </c>
      <c r="E66" s="1">
        <v>8</v>
      </c>
      <c r="F66" s="1">
        <v>180</v>
      </c>
      <c r="G66" s="1">
        <f t="shared" si="0"/>
        <v>22.92</v>
      </c>
      <c r="H66" s="1">
        <v>10</v>
      </c>
      <c r="I66" s="1">
        <f t="shared" si="3"/>
        <v>5400</v>
      </c>
      <c r="K66" s="1" t="str">
        <f>kおよびMaの計算!Y66</f>
        <v>圧縮</v>
      </c>
      <c r="L66" s="8">
        <f>kおよびMaの計算!Z66</f>
        <v>2.2418455821635015</v>
      </c>
      <c r="M66" s="13">
        <f>kおよびMaの計算!AA66</f>
        <v>179.34764657308014</v>
      </c>
      <c r="N66" s="13">
        <f>kおよびMaの計算!AD66</f>
        <v>217.92342458983887</v>
      </c>
      <c r="O66" s="8">
        <f>kおよびMaの計算!AC66</f>
        <v>0.34050535092162315</v>
      </c>
      <c r="P66" s="8">
        <f t="shared" si="4"/>
        <v>6.75</v>
      </c>
      <c r="Q66" s="13">
        <f>kおよびMaの計算!AE66</f>
        <v>0.62949491228877941</v>
      </c>
      <c r="R66" s="1">
        <f>kおよびMaの計算!AF66</f>
        <v>6950.08</v>
      </c>
      <c r="S66" s="1">
        <f>kおよびMaの計算!AG66</f>
        <v>-825.12000000000012</v>
      </c>
    </row>
    <row r="67" spans="2:19" x14ac:dyDescent="0.15">
      <c r="B67" s="1">
        <f t="shared" si="2"/>
        <v>64</v>
      </c>
      <c r="C67" s="1">
        <v>80</v>
      </c>
      <c r="D67" s="1">
        <v>100</v>
      </c>
      <c r="E67" s="1">
        <v>8</v>
      </c>
      <c r="F67" s="1">
        <v>180</v>
      </c>
      <c r="G67" s="1">
        <f t="shared" si="0"/>
        <v>22.92</v>
      </c>
      <c r="H67" s="1">
        <v>10</v>
      </c>
      <c r="I67" s="1">
        <f t="shared" si="3"/>
        <v>5500</v>
      </c>
      <c r="K67" s="1" t="str">
        <f>kおよびMaの計算!Y67</f>
        <v>圧縮</v>
      </c>
      <c r="L67" s="8">
        <f>kおよびMaの計算!Z67</f>
        <v>2.3964470925742032</v>
      </c>
      <c r="M67" s="13">
        <f>kおよびMaの計算!AA67</f>
        <v>191.71576740593625</v>
      </c>
      <c r="N67" s="13">
        <f>kおよびMaの計算!AD67</f>
        <v>203.86457442792019</v>
      </c>
      <c r="O67" s="8">
        <f>kおよびMaの計算!AC67</f>
        <v>0.31853839754362523</v>
      </c>
      <c r="P67" s="8">
        <f t="shared" si="4"/>
        <v>6.875</v>
      </c>
      <c r="Q67" s="13">
        <f>kおよびMaの計算!AE67</f>
        <v>0.6318929662200532</v>
      </c>
      <c r="R67" s="1">
        <f>kおよびMaの計算!AF67</f>
        <v>6950.08</v>
      </c>
      <c r="S67" s="1">
        <f>kおよびMaの計算!AG67</f>
        <v>-825.12000000000012</v>
      </c>
    </row>
    <row r="68" spans="2:19" x14ac:dyDescent="0.15">
      <c r="B68" s="1">
        <f t="shared" si="2"/>
        <v>65</v>
      </c>
      <c r="C68" s="1">
        <v>80</v>
      </c>
      <c r="D68" s="1">
        <v>100</v>
      </c>
      <c r="E68" s="1">
        <v>8</v>
      </c>
      <c r="F68" s="1">
        <v>180</v>
      </c>
      <c r="G68" s="1">
        <f t="shared" si="0"/>
        <v>22.92</v>
      </c>
      <c r="H68" s="1">
        <v>10</v>
      </c>
      <c r="I68" s="1">
        <f t="shared" si="3"/>
        <v>5600</v>
      </c>
      <c r="K68" s="1" t="str">
        <f>kおよびMaの計算!Y68</f>
        <v>圧縮</v>
      </c>
      <c r="L68" s="8">
        <f>kおよびMaの計算!Z68</f>
        <v>2.573951173263807</v>
      </c>
      <c r="M68" s="13">
        <f>kおよびMaの計算!AA68</f>
        <v>205.91609386110457</v>
      </c>
      <c r="N68" s="13">
        <f>kおよびMaの計算!AD68</f>
        <v>189.8057242660027</v>
      </c>
      <c r="O68" s="8">
        <f>kおよびMaの計算!AC68</f>
        <v>0.29657144416562914</v>
      </c>
      <c r="P68" s="8">
        <f t="shared" si="4"/>
        <v>7</v>
      </c>
      <c r="Q68" s="13">
        <f>kおよびMaの計算!AE68</f>
        <v>0.63429102015132677</v>
      </c>
      <c r="R68" s="1">
        <f>kおよびMaの計算!AF68</f>
        <v>6950.08</v>
      </c>
      <c r="S68" s="1">
        <f>kおよびMaの計算!AG68</f>
        <v>-825.12000000000012</v>
      </c>
    </row>
    <row r="69" spans="2:19" x14ac:dyDescent="0.15">
      <c r="B69" s="1">
        <f t="shared" si="2"/>
        <v>66</v>
      </c>
      <c r="C69" s="1">
        <v>80</v>
      </c>
      <c r="D69" s="1">
        <v>100</v>
      </c>
      <c r="E69" s="1">
        <v>8</v>
      </c>
      <c r="F69" s="1">
        <v>180</v>
      </c>
      <c r="G69" s="1">
        <f t="shared" ref="G69:G81" si="5">2.865*8</f>
        <v>22.92</v>
      </c>
      <c r="H69" s="1">
        <v>10</v>
      </c>
      <c r="I69" s="1">
        <f t="shared" si="3"/>
        <v>5700</v>
      </c>
      <c r="K69" s="1" t="str">
        <f>kおよびMaの計算!Y69</f>
        <v>圧縮</v>
      </c>
      <c r="L69" s="8">
        <f>kおよびMaの計算!Z69</f>
        <v>2.7798540893382828</v>
      </c>
      <c r="M69" s="13">
        <f>kおよびMaの計算!AA69</f>
        <v>222.38832714706263</v>
      </c>
      <c r="N69" s="13">
        <f>kおよびMaの計算!AD69</f>
        <v>175.74687410408634</v>
      </c>
      <c r="O69" s="8">
        <f>kおよびMaの計算!AC69</f>
        <v>0.27460449078763488</v>
      </c>
      <c r="P69" s="8">
        <f t="shared" si="4"/>
        <v>7.125</v>
      </c>
      <c r="Q69" s="13">
        <f>kおよびMaの計算!AE69</f>
        <v>0.63668907408260045</v>
      </c>
      <c r="R69" s="1">
        <f>kおよびMaの計算!AF69</f>
        <v>6950.08</v>
      </c>
      <c r="S69" s="1">
        <f>kおよびMaの計算!AG69</f>
        <v>-825.12000000000012</v>
      </c>
    </row>
    <row r="70" spans="2:19" x14ac:dyDescent="0.15">
      <c r="B70" s="1">
        <f t="shared" ref="B70:B81" si="6">B69+1</f>
        <v>67</v>
      </c>
      <c r="C70" s="1">
        <v>80</v>
      </c>
      <c r="D70" s="1">
        <v>100</v>
      </c>
      <c r="E70" s="1">
        <v>8</v>
      </c>
      <c r="F70" s="1">
        <v>180</v>
      </c>
      <c r="G70" s="1">
        <f t="shared" si="5"/>
        <v>22.92</v>
      </c>
      <c r="H70" s="1">
        <v>10</v>
      </c>
      <c r="I70" s="1">
        <f t="shared" ref="I70:I81" si="7">I69+100</f>
        <v>5800</v>
      </c>
      <c r="K70" s="1" t="str">
        <f>kおよびMaの計算!Y70</f>
        <v>圧縮</v>
      </c>
      <c r="L70" s="8">
        <f>kおよびMaの計算!Z70</f>
        <v>3.0215637173066225</v>
      </c>
      <c r="M70" s="13">
        <f>kおよびMaの計算!AA70</f>
        <v>241.72509738452982</v>
      </c>
      <c r="N70" s="13">
        <f>kおよびMaの計算!AD70</f>
        <v>161.68802394216883</v>
      </c>
      <c r="O70" s="8">
        <f>kおよびMaの計算!AC70</f>
        <v>0.25263753740963873</v>
      </c>
      <c r="P70" s="8">
        <f t="shared" si="4"/>
        <v>7.25</v>
      </c>
      <c r="Q70" s="13">
        <f>kおよびMaの計算!AE70</f>
        <v>0.63908712801387424</v>
      </c>
      <c r="R70" s="1">
        <f>kおよびMaの計算!AF70</f>
        <v>6950.08</v>
      </c>
      <c r="S70" s="1">
        <f>kおよびMaの計算!AG70</f>
        <v>-825.12000000000012</v>
      </c>
    </row>
    <row r="71" spans="2:19" x14ac:dyDescent="0.15">
      <c r="B71" s="1">
        <f t="shared" si="6"/>
        <v>68</v>
      </c>
      <c r="C71" s="1">
        <v>80</v>
      </c>
      <c r="D71" s="1">
        <v>100</v>
      </c>
      <c r="E71" s="1">
        <v>8</v>
      </c>
      <c r="F71" s="1">
        <v>180</v>
      </c>
      <c r="G71" s="1">
        <f t="shared" si="5"/>
        <v>22.92</v>
      </c>
      <c r="H71" s="1">
        <v>10</v>
      </c>
      <c r="I71" s="1">
        <f t="shared" si="7"/>
        <v>5900</v>
      </c>
      <c r="K71" s="1" t="str">
        <f>kおよびMaの計算!Y71</f>
        <v>圧縮</v>
      </c>
      <c r="L71" s="8">
        <f>kおよびMaの計算!Z71</f>
        <v>3.3093097668749052</v>
      </c>
      <c r="M71" s="13">
        <f>kおよびMaの計算!AA71</f>
        <v>264.74478134999242</v>
      </c>
      <c r="N71" s="13">
        <f>kおよびMaの計算!AD71</f>
        <v>147.62917378025134</v>
      </c>
      <c r="O71" s="8">
        <f>kおよびMaの計算!AC71</f>
        <v>0.23067058403164264</v>
      </c>
      <c r="P71" s="8">
        <f t="shared" si="4"/>
        <v>7.375</v>
      </c>
      <c r="Q71" s="13">
        <f>kおよびMaの計算!AE71</f>
        <v>0.64148518194514781</v>
      </c>
      <c r="R71" s="1">
        <f>kおよびMaの計算!AF71</f>
        <v>6950.08</v>
      </c>
      <c r="S71" s="1">
        <f>kおよびMaの計算!AG71</f>
        <v>-825.12000000000012</v>
      </c>
    </row>
    <row r="72" spans="2:19" x14ac:dyDescent="0.15">
      <c r="B72" s="1">
        <f t="shared" si="6"/>
        <v>69</v>
      </c>
      <c r="C72" s="1">
        <v>80</v>
      </c>
      <c r="D72" s="1">
        <v>100</v>
      </c>
      <c r="E72" s="1">
        <v>8</v>
      </c>
      <c r="F72" s="1">
        <v>180</v>
      </c>
      <c r="G72" s="1">
        <f t="shared" si="5"/>
        <v>22.92</v>
      </c>
      <c r="H72" s="1">
        <v>10</v>
      </c>
      <c r="I72" s="1">
        <f t="shared" si="7"/>
        <v>6000</v>
      </c>
      <c r="K72" s="1" t="str">
        <f>kおよびMaの計算!Y72</f>
        <v>圧縮</v>
      </c>
      <c r="L72" s="8">
        <f>kおよびMaの計算!Z72</f>
        <v>3.6576288312563157</v>
      </c>
      <c r="M72" s="13">
        <f>kおよびMaの計算!AA72</f>
        <v>292.61030650050526</v>
      </c>
      <c r="N72" s="13">
        <f>kおよびMaの計算!AD72</f>
        <v>133.57032361833615</v>
      </c>
      <c r="O72" s="8">
        <f>kおよびMaの計算!AC72</f>
        <v>0.20870363065365019</v>
      </c>
      <c r="P72" s="8">
        <f t="shared" si="4"/>
        <v>7.5</v>
      </c>
      <c r="Q72" s="13">
        <f>kおよびMaの計算!AE72</f>
        <v>0.64388323587642149</v>
      </c>
      <c r="R72" s="1">
        <f>kおよびMaの計算!AF72</f>
        <v>6950.08</v>
      </c>
      <c r="S72" s="1">
        <f>kおよびMaの計算!AG72</f>
        <v>-825.12000000000012</v>
      </c>
    </row>
    <row r="73" spans="2:19" x14ac:dyDescent="0.15">
      <c r="B73" s="1">
        <f t="shared" si="6"/>
        <v>70</v>
      </c>
      <c r="C73" s="1">
        <v>80</v>
      </c>
      <c r="D73" s="1">
        <v>100</v>
      </c>
      <c r="E73" s="1">
        <v>8</v>
      </c>
      <c r="F73" s="1">
        <v>180</v>
      </c>
      <c r="G73" s="1">
        <f t="shared" si="5"/>
        <v>22.92</v>
      </c>
      <c r="H73" s="1">
        <v>10</v>
      </c>
      <c r="I73" s="1">
        <f t="shared" si="7"/>
        <v>6100</v>
      </c>
      <c r="K73" s="1" t="str">
        <f>kおよびMaの計算!Y73</f>
        <v>圧縮</v>
      </c>
      <c r="L73" s="8">
        <f>kおよびMaの計算!Z73</f>
        <v>4.087897609636741</v>
      </c>
      <c r="M73" s="13">
        <f>kおよびMaの計算!AA73</f>
        <v>327.03180877093934</v>
      </c>
      <c r="N73" s="13">
        <f>kおよびMaの計算!AD73</f>
        <v>119.51147345642329</v>
      </c>
      <c r="O73" s="8">
        <f>kおよびMaの計算!AC73</f>
        <v>0.18673667727566134</v>
      </c>
      <c r="P73" s="8">
        <f t="shared" si="4"/>
        <v>7.625</v>
      </c>
      <c r="Q73" s="13">
        <f>kおよびMaの計算!AE73</f>
        <v>0.64628128980769528</v>
      </c>
      <c r="R73" s="1">
        <f>kおよびMaの計算!AF73</f>
        <v>6950.08</v>
      </c>
      <c r="S73" s="1">
        <f>kおよびMaの計算!AG73</f>
        <v>-825.12000000000012</v>
      </c>
    </row>
    <row r="74" spans="2:19" x14ac:dyDescent="0.15">
      <c r="B74" s="1">
        <f t="shared" si="6"/>
        <v>71</v>
      </c>
      <c r="C74" s="1">
        <v>80</v>
      </c>
      <c r="D74" s="1">
        <v>100</v>
      </c>
      <c r="E74" s="1">
        <v>8</v>
      </c>
      <c r="F74" s="1">
        <v>180</v>
      </c>
      <c r="G74" s="1">
        <f t="shared" si="5"/>
        <v>22.92</v>
      </c>
      <c r="H74" s="1">
        <v>10</v>
      </c>
      <c r="I74" s="1">
        <f t="shared" si="7"/>
        <v>6200</v>
      </c>
      <c r="K74" s="1" t="str">
        <f>kおよびMaの計算!Y74</f>
        <v>圧縮</v>
      </c>
      <c r="L74" s="8">
        <f>kおよびMaの計算!Z74</f>
        <v>4.6328924914675778</v>
      </c>
      <c r="M74" s="13">
        <f>kおよびMaの計算!AA74</f>
        <v>370.63139931740625</v>
      </c>
      <c r="N74" s="13">
        <f>kおよびMaの計算!AD74</f>
        <v>105.45262329449879</v>
      </c>
      <c r="O74" s="8">
        <f>kおよびMaの計算!AC74</f>
        <v>0.16476972389765432</v>
      </c>
      <c r="P74" s="8">
        <f t="shared" si="4"/>
        <v>7.75</v>
      </c>
      <c r="Q74" s="13">
        <f>kおよびMaの計算!AE74</f>
        <v>0.64867934373896896</v>
      </c>
      <c r="R74" s="1">
        <f>kおよびMaの計算!AF74</f>
        <v>6950.08</v>
      </c>
      <c r="S74" s="1">
        <f>kおよびMaの計算!AG74</f>
        <v>-825.12000000000012</v>
      </c>
    </row>
    <row r="75" spans="2:19" x14ac:dyDescent="0.15">
      <c r="B75" s="1">
        <f t="shared" si="6"/>
        <v>72</v>
      </c>
      <c r="C75" s="1">
        <v>80</v>
      </c>
      <c r="D75" s="1">
        <v>100</v>
      </c>
      <c r="E75" s="1">
        <v>8</v>
      </c>
      <c r="F75" s="1">
        <v>180</v>
      </c>
      <c r="G75" s="1">
        <f t="shared" si="5"/>
        <v>22.92</v>
      </c>
      <c r="H75" s="1">
        <v>10</v>
      </c>
      <c r="I75" s="1">
        <f t="shared" si="7"/>
        <v>6300</v>
      </c>
      <c r="K75" s="1" t="str">
        <f>kおよびMaの計算!Y75</f>
        <v>圧縮</v>
      </c>
      <c r="L75" s="8">
        <f>kおよびMaの計算!Z75</f>
        <v>5.345557469849866</v>
      </c>
      <c r="M75" s="13">
        <f>kおよびMaの計算!AA75</f>
        <v>427.64459758798932</v>
      </c>
      <c r="N75" s="13">
        <f>kおよびMaの計算!AD75</f>
        <v>91.393773132585935</v>
      </c>
      <c r="O75" s="8">
        <f>kおよびMaの計算!AC75</f>
        <v>0.1428027705196655</v>
      </c>
      <c r="P75" s="8">
        <f t="shared" si="4"/>
        <v>7.875</v>
      </c>
      <c r="Q75" s="13">
        <f>kおよびMaの計算!AE75</f>
        <v>0.65107739767024264</v>
      </c>
      <c r="R75" s="1">
        <f>kおよびMaの計算!AF75</f>
        <v>6950.08</v>
      </c>
      <c r="S75" s="1">
        <f>kおよびMaの計算!AG75</f>
        <v>-825.12000000000012</v>
      </c>
    </row>
    <row r="76" spans="2:19" x14ac:dyDescent="0.15">
      <c r="B76" s="1">
        <f t="shared" si="6"/>
        <v>73</v>
      </c>
      <c r="C76" s="1">
        <v>80</v>
      </c>
      <c r="D76" s="1">
        <v>100</v>
      </c>
      <c r="E76" s="1">
        <v>8</v>
      </c>
      <c r="F76" s="1">
        <v>180</v>
      </c>
      <c r="G76" s="1">
        <f t="shared" si="5"/>
        <v>22.92</v>
      </c>
      <c r="H76" s="1">
        <v>10</v>
      </c>
      <c r="I76" s="1">
        <f t="shared" si="7"/>
        <v>6400</v>
      </c>
      <c r="K76" s="1" t="str">
        <f>kおよびMaの計算!Y76</f>
        <v>圧縮</v>
      </c>
      <c r="L76" s="8">
        <f>kおよびMaの計算!Z76</f>
        <v>6.3173356602675996</v>
      </c>
      <c r="M76" s="13">
        <f>kおよびMaの計算!AA76</f>
        <v>505.38685282140801</v>
      </c>
      <c r="N76" s="13">
        <f>kおよびMaの計算!AD76</f>
        <v>77.33492297066843</v>
      </c>
      <c r="O76" s="8">
        <f>kおよびMaの計算!AC76</f>
        <v>0.1208358171416694</v>
      </c>
      <c r="P76" s="8">
        <f t="shared" si="4"/>
        <v>8</v>
      </c>
      <c r="Q76" s="13">
        <f>kおよびMaの計算!AE76</f>
        <v>0.65347545160151632</v>
      </c>
      <c r="R76" s="1">
        <f>kおよびMaの計算!AF76</f>
        <v>6950.08</v>
      </c>
      <c r="S76" s="1">
        <f>kおよびMaの計算!AG76</f>
        <v>-825.12000000000012</v>
      </c>
    </row>
    <row r="77" spans="2:19" x14ac:dyDescent="0.15">
      <c r="B77" s="1">
        <f t="shared" si="6"/>
        <v>74</v>
      </c>
      <c r="C77" s="1">
        <v>80</v>
      </c>
      <c r="D77" s="1">
        <v>100</v>
      </c>
      <c r="E77" s="1">
        <v>8</v>
      </c>
      <c r="F77" s="1">
        <v>180</v>
      </c>
      <c r="G77" s="1">
        <f t="shared" si="5"/>
        <v>22.92</v>
      </c>
      <c r="H77" s="1">
        <v>10</v>
      </c>
      <c r="I77" s="1">
        <f t="shared" si="7"/>
        <v>6500</v>
      </c>
      <c r="K77" s="1" t="str">
        <f>kおよびMaの計算!Y77</f>
        <v>圧縮</v>
      </c>
      <c r="L77" s="8">
        <f>kおよびMaの計算!Z77</f>
        <v>7.7209384998222568</v>
      </c>
      <c r="M77" s="13">
        <f>kおよびMaの計算!AA77</f>
        <v>617.6750799857806</v>
      </c>
      <c r="N77" s="13">
        <f>kおよびMaの計算!AD77</f>
        <v>63.276072808750918</v>
      </c>
      <c r="O77" s="8">
        <f>kおよびMaの計算!AC77</f>
        <v>9.8868863763673293E-2</v>
      </c>
      <c r="P77" s="8">
        <f t="shared" si="4"/>
        <v>8.125</v>
      </c>
      <c r="Q77" s="13">
        <f>kおよびMaの計算!AE77</f>
        <v>0.65587350553279</v>
      </c>
      <c r="R77" s="1">
        <f>kおよびMaの計算!AF77</f>
        <v>6950.08</v>
      </c>
      <c r="S77" s="1">
        <f>kおよびMaの計算!AG77</f>
        <v>-825.12000000000012</v>
      </c>
    </row>
    <row r="78" spans="2:19" x14ac:dyDescent="0.15">
      <c r="B78" s="1">
        <f t="shared" si="6"/>
        <v>75</v>
      </c>
      <c r="C78" s="1">
        <v>80</v>
      </c>
      <c r="D78" s="1">
        <v>100</v>
      </c>
      <c r="E78" s="1">
        <v>8</v>
      </c>
      <c r="F78" s="1">
        <v>180</v>
      </c>
      <c r="G78" s="1">
        <f t="shared" si="5"/>
        <v>22.92</v>
      </c>
      <c r="H78" s="1">
        <v>10</v>
      </c>
      <c r="I78" s="1">
        <f t="shared" si="7"/>
        <v>6600</v>
      </c>
      <c r="K78" s="1" t="str">
        <f>kおよびMaの計算!Y78</f>
        <v>圧縮</v>
      </c>
      <c r="L78" s="8">
        <f>kおよびMaの計算!Z78</f>
        <v>9.9264168190128022</v>
      </c>
      <c r="M78" s="13">
        <f>kおよびMaの計算!AA78</f>
        <v>794.11334552102414</v>
      </c>
      <c r="N78" s="13">
        <f>kおよびMaの計算!AD78</f>
        <v>49.217222646838067</v>
      </c>
      <c r="O78" s="8">
        <f>kおよびMaの計算!AC78</f>
        <v>7.690191038568446E-2</v>
      </c>
      <c r="P78" s="8">
        <f t="shared" si="4"/>
        <v>8.25</v>
      </c>
      <c r="Q78" s="13">
        <f>kおよびMaの計算!AE78</f>
        <v>0.65827155946406368</v>
      </c>
      <c r="R78" s="1">
        <f>kおよびMaの計算!AF78</f>
        <v>6950.08</v>
      </c>
      <c r="S78" s="1">
        <f>kおよびMaの計算!AG78</f>
        <v>-825.12000000000012</v>
      </c>
    </row>
    <row r="79" spans="2:19" x14ac:dyDescent="0.15">
      <c r="B79" s="1">
        <f t="shared" si="6"/>
        <v>76</v>
      </c>
      <c r="C79" s="1">
        <v>80</v>
      </c>
      <c r="D79" s="1">
        <v>100</v>
      </c>
      <c r="E79" s="1">
        <v>8</v>
      </c>
      <c r="F79" s="1">
        <v>180</v>
      </c>
      <c r="G79" s="1">
        <f t="shared" si="5"/>
        <v>22.92</v>
      </c>
      <c r="H79" s="1">
        <v>10</v>
      </c>
      <c r="I79" s="1">
        <f t="shared" si="7"/>
        <v>6700</v>
      </c>
      <c r="K79" s="1" t="str">
        <f>kおよびMaの計算!Y79</f>
        <v>圧縮</v>
      </c>
      <c r="L79" s="8">
        <f>kおよびMaの計算!Z79</f>
        <v>13.89571337172106</v>
      </c>
      <c r="M79" s="13">
        <f>kおよびMaの計算!AA79</f>
        <v>1111.6570697376849</v>
      </c>
      <c r="N79" s="13">
        <f>kおよびMaの計算!AD79</f>
        <v>35.158372484929863</v>
      </c>
      <c r="O79" s="8">
        <f>kおよびMaの計算!AC79</f>
        <v>5.4934957007702907E-2</v>
      </c>
      <c r="P79" s="8">
        <f t="shared" si="4"/>
        <v>8.375</v>
      </c>
      <c r="Q79" s="13">
        <f>kおよびMaの計算!AE79</f>
        <v>0.66066961339533747</v>
      </c>
      <c r="R79" s="1">
        <f>kおよびMaの計算!AF79</f>
        <v>6950.08</v>
      </c>
      <c r="S79" s="1">
        <f>kおよびMaの計算!AG79</f>
        <v>-825.12000000000012</v>
      </c>
    </row>
    <row r="80" spans="2:19" x14ac:dyDescent="0.15">
      <c r="B80" s="1">
        <f t="shared" si="6"/>
        <v>77</v>
      </c>
      <c r="C80" s="1">
        <v>80</v>
      </c>
      <c r="D80" s="1">
        <v>100</v>
      </c>
      <c r="E80" s="1">
        <v>8</v>
      </c>
      <c r="F80" s="1">
        <v>180</v>
      </c>
      <c r="G80" s="1">
        <f t="shared" si="5"/>
        <v>22.92</v>
      </c>
      <c r="H80" s="1">
        <v>10</v>
      </c>
      <c r="I80" s="1">
        <f t="shared" si="7"/>
        <v>6800</v>
      </c>
      <c r="K80" s="1" t="str">
        <f>kおよびMaの計算!Y80</f>
        <v>圧縮</v>
      </c>
      <c r="L80" s="8">
        <f>kおよびMaの計算!Z80</f>
        <v>23.154584221748429</v>
      </c>
      <c r="M80" s="13">
        <f>kおよびMaの計算!AA80</f>
        <v>1852.3667377398745</v>
      </c>
      <c r="N80" s="13">
        <f>kおよびMaの計算!AD80</f>
        <v>21.099522323012355</v>
      </c>
      <c r="O80" s="8">
        <f>kおよびMaの計算!AC80</f>
        <v>3.2968003629706803E-2</v>
      </c>
      <c r="P80" s="8">
        <f t="shared" si="4"/>
        <v>8.5</v>
      </c>
      <c r="Q80" s="13">
        <f>kおよびMaの計算!AE80</f>
        <v>0.66306766732661104</v>
      </c>
      <c r="R80" s="1">
        <f>kおよびMaの計算!AF80</f>
        <v>6950.08</v>
      </c>
      <c r="S80" s="1">
        <f>kおよびMaの計算!AG80</f>
        <v>-825.12000000000012</v>
      </c>
    </row>
    <row r="81" spans="2:19" x14ac:dyDescent="0.15">
      <c r="B81" s="1">
        <f t="shared" si="6"/>
        <v>78</v>
      </c>
      <c r="C81" s="1">
        <v>80</v>
      </c>
      <c r="D81" s="1">
        <v>100</v>
      </c>
      <c r="E81" s="1">
        <v>8</v>
      </c>
      <c r="F81" s="1">
        <v>180</v>
      </c>
      <c r="G81" s="1">
        <f t="shared" si="5"/>
        <v>22.92</v>
      </c>
      <c r="H81" s="1">
        <v>10</v>
      </c>
      <c r="I81" s="1">
        <f t="shared" si="7"/>
        <v>6900</v>
      </c>
      <c r="K81" s="1" t="str">
        <f>kおよびMaの計算!Y81</f>
        <v>圧縮</v>
      </c>
      <c r="L81" s="8">
        <f>kおよびMaの計算!Z81</f>
        <v>69.389776357827728</v>
      </c>
      <c r="M81" s="13">
        <f>kおよびMaの計算!AA81</f>
        <v>5551.1821086262189</v>
      </c>
      <c r="N81" s="13">
        <f>kおよびMaの計算!AD81</f>
        <v>7.0406721611320986</v>
      </c>
      <c r="O81" s="8">
        <f>kおよびMaの計算!AC81</f>
        <v>1.1001050251768903E-2</v>
      </c>
      <c r="P81" s="8">
        <f t="shared" si="4"/>
        <v>8.625</v>
      </c>
      <c r="Q81" s="13">
        <f>kおよびMaの計算!AE81</f>
        <v>0.66546572125788483</v>
      </c>
      <c r="R81" s="1">
        <f>kおよびMaの計算!AF81</f>
        <v>6950.08</v>
      </c>
      <c r="S81" s="1">
        <f>kおよびMaの計算!AG81</f>
        <v>-825.12000000000012</v>
      </c>
    </row>
    <row r="82" spans="2:19" x14ac:dyDescent="0.15">
      <c r="L82" s="8"/>
      <c r="M82" s="13"/>
      <c r="N82" s="13"/>
      <c r="O82" s="8"/>
      <c r="P82" s="8"/>
      <c r="Q82" s="13"/>
    </row>
    <row r="83" spans="2:19" x14ac:dyDescent="0.15">
      <c r="L83" s="8"/>
      <c r="M83" s="13"/>
      <c r="N83" s="13"/>
      <c r="O83" s="8"/>
      <c r="P83" s="8"/>
      <c r="Q83" s="13"/>
    </row>
    <row r="84" spans="2:19" x14ac:dyDescent="0.15">
      <c r="L84" s="8"/>
      <c r="M84" s="13"/>
      <c r="N84" s="13"/>
      <c r="O84" s="8"/>
      <c r="P84" s="8"/>
      <c r="Q84" s="13"/>
    </row>
    <row r="85" spans="2:19" x14ac:dyDescent="0.15">
      <c r="L85" s="8"/>
      <c r="M85" s="13"/>
      <c r="N85" s="13"/>
      <c r="O85" s="8"/>
      <c r="P85" s="8"/>
      <c r="Q85" s="13"/>
    </row>
    <row r="86" spans="2:19" x14ac:dyDescent="0.15">
      <c r="L86" s="8"/>
      <c r="M86" s="13"/>
      <c r="N86" s="13"/>
      <c r="O86" s="8"/>
      <c r="P86" s="8"/>
      <c r="Q86" s="13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64973-4068-43BF-935B-57D2736152F8}">
  <sheetPr codeName="Sheet2"/>
  <dimension ref="B1:AG81"/>
  <sheetViews>
    <sheetView zoomScale="80" zoomScaleNormal="80" workbookViewId="0"/>
  </sheetViews>
  <sheetFormatPr defaultRowHeight="13.5" x14ac:dyDescent="0.15"/>
  <cols>
    <col min="1" max="1" width="4.625" style="1" customWidth="1"/>
    <col min="2" max="7" width="9" style="1"/>
    <col min="8" max="8" width="9.875" style="1" bestFit="1" customWidth="1"/>
    <col min="9" max="15" width="9" style="1"/>
    <col min="16" max="16" width="4.125" style="1" customWidth="1"/>
    <col min="17" max="16384" width="9" style="1"/>
  </cols>
  <sheetData>
    <row r="1" spans="2:33" x14ac:dyDescent="0.15">
      <c r="B1" s="1">
        <v>1</v>
      </c>
      <c r="C1" s="1">
        <f>B1+1</f>
        <v>2</v>
      </c>
      <c r="D1" s="1">
        <f t="shared" ref="D1:O1" si="0">C1+1</f>
        <v>3</v>
      </c>
      <c r="E1" s="1">
        <f t="shared" si="0"/>
        <v>4</v>
      </c>
      <c r="F1" s="1">
        <f t="shared" si="0"/>
        <v>5</v>
      </c>
      <c r="G1" s="1">
        <f t="shared" si="0"/>
        <v>6</v>
      </c>
      <c r="H1" s="1">
        <f t="shared" si="0"/>
        <v>7</v>
      </c>
      <c r="I1" s="1">
        <f t="shared" si="0"/>
        <v>8</v>
      </c>
      <c r="J1" s="1">
        <f t="shared" si="0"/>
        <v>9</v>
      </c>
      <c r="K1" s="1">
        <f t="shared" si="0"/>
        <v>10</v>
      </c>
      <c r="L1" s="1">
        <f t="shared" si="0"/>
        <v>11</v>
      </c>
      <c r="M1" s="1">
        <f t="shared" si="0"/>
        <v>12</v>
      </c>
      <c r="N1" s="1">
        <f t="shared" si="0"/>
        <v>13</v>
      </c>
      <c r="O1" s="1">
        <f t="shared" si="0"/>
        <v>14</v>
      </c>
      <c r="Q1" s="1">
        <v>15</v>
      </c>
      <c r="R1" s="1">
        <f>Q1+1</f>
        <v>16</v>
      </c>
      <c r="S1" s="1">
        <f t="shared" ref="S1:AE1" si="1">R1+1</f>
        <v>17</v>
      </c>
      <c r="T1" s="1">
        <f t="shared" si="1"/>
        <v>18</v>
      </c>
      <c r="U1" s="1">
        <f t="shared" si="1"/>
        <v>19</v>
      </c>
      <c r="V1" s="1">
        <f t="shared" si="1"/>
        <v>20</v>
      </c>
      <c r="W1" s="1">
        <f t="shared" si="1"/>
        <v>21</v>
      </c>
      <c r="X1" s="1">
        <f t="shared" si="1"/>
        <v>22</v>
      </c>
      <c r="Y1" s="1">
        <f t="shared" si="1"/>
        <v>23</v>
      </c>
      <c r="Z1" s="1">
        <f t="shared" si="1"/>
        <v>24</v>
      </c>
      <c r="AA1" s="1">
        <f t="shared" si="1"/>
        <v>25</v>
      </c>
      <c r="AB1" s="1">
        <f t="shared" si="1"/>
        <v>26</v>
      </c>
      <c r="AC1" s="1">
        <f t="shared" si="1"/>
        <v>27</v>
      </c>
      <c r="AD1" s="1">
        <f t="shared" si="1"/>
        <v>28</v>
      </c>
      <c r="AE1" s="1">
        <f t="shared" si="1"/>
        <v>29</v>
      </c>
      <c r="AF1" s="1">
        <f t="shared" ref="AF1" si="2">AE1+1</f>
        <v>30</v>
      </c>
      <c r="AG1" s="1">
        <f t="shared" ref="AG1" si="3">AF1+1</f>
        <v>31</v>
      </c>
    </row>
    <row r="2" spans="2:33" x14ac:dyDescent="0.15">
      <c r="M2" s="3">
        <v>15</v>
      </c>
      <c r="Q2" s="1" t="s">
        <v>46</v>
      </c>
      <c r="R2" s="1" t="s">
        <v>46</v>
      </c>
      <c r="S2" s="1" t="s">
        <v>47</v>
      </c>
      <c r="T2" s="1" t="s">
        <v>47</v>
      </c>
      <c r="U2" s="1" t="s">
        <v>48</v>
      </c>
      <c r="V2" s="1" t="s">
        <v>48</v>
      </c>
      <c r="W2" s="1" t="s">
        <v>49</v>
      </c>
      <c r="X2" s="1" t="s">
        <v>49</v>
      </c>
    </row>
    <row r="3" spans="2:33" ht="40.5" customHeight="1" x14ac:dyDescent="0.15">
      <c r="B3" s="9" t="s">
        <v>0</v>
      </c>
      <c r="C3" s="10" t="s">
        <v>13</v>
      </c>
      <c r="D3" s="10" t="s">
        <v>14</v>
      </c>
      <c r="E3" s="10" t="s">
        <v>11</v>
      </c>
      <c r="F3" s="10" t="s">
        <v>12</v>
      </c>
      <c r="G3" s="10" t="s">
        <v>15</v>
      </c>
      <c r="H3" s="10" t="s">
        <v>16</v>
      </c>
      <c r="I3" s="10" t="s">
        <v>17</v>
      </c>
      <c r="J3" s="10" t="s">
        <v>29</v>
      </c>
      <c r="K3" s="10" t="s">
        <v>21</v>
      </c>
      <c r="L3" s="10" t="s">
        <v>22</v>
      </c>
      <c r="M3" s="10" t="s">
        <v>26</v>
      </c>
      <c r="N3" s="10" t="s">
        <v>18</v>
      </c>
      <c r="O3" s="10" t="s">
        <v>19</v>
      </c>
      <c r="Q3" s="11" t="s">
        <v>20</v>
      </c>
      <c r="R3" s="12" t="s">
        <v>30</v>
      </c>
      <c r="S3" s="11" t="s">
        <v>23</v>
      </c>
      <c r="T3" s="12" t="s">
        <v>31</v>
      </c>
      <c r="U3" s="11" t="s">
        <v>24</v>
      </c>
      <c r="V3" s="12" t="s">
        <v>32</v>
      </c>
      <c r="W3" s="11" t="s">
        <v>25</v>
      </c>
      <c r="X3" s="12" t="s">
        <v>33</v>
      </c>
      <c r="Y3" s="6" t="s">
        <v>35</v>
      </c>
      <c r="Z3" s="6" t="s">
        <v>44</v>
      </c>
      <c r="AA3" s="6" t="s">
        <v>28</v>
      </c>
      <c r="AB3" s="6" t="s">
        <v>36</v>
      </c>
      <c r="AC3" s="6" t="s">
        <v>34</v>
      </c>
      <c r="AD3" s="6" t="s">
        <v>9</v>
      </c>
      <c r="AE3" s="6" t="s">
        <v>42</v>
      </c>
      <c r="AF3" s="14" t="s">
        <v>51</v>
      </c>
      <c r="AG3" s="14" t="s">
        <v>52</v>
      </c>
    </row>
    <row r="4" spans="2:33" x14ac:dyDescent="0.15">
      <c r="B4" s="1">
        <f>入力データ!B4</f>
        <v>1</v>
      </c>
      <c r="C4" s="1">
        <f>入力データ!C4/100</f>
        <v>0.8</v>
      </c>
      <c r="D4" s="1">
        <f>入力データ!D4/100</f>
        <v>1</v>
      </c>
      <c r="E4" s="1">
        <f>入力データ!E4*1000</f>
        <v>8000</v>
      </c>
      <c r="F4" s="1">
        <f>入力データ!F4*1000</f>
        <v>180000</v>
      </c>
      <c r="G4" s="1">
        <f>(入力データ!C4-入力データ!H4)/100</f>
        <v>0.7</v>
      </c>
      <c r="H4" s="15">
        <f>入力データ!G4/入力データ!D4/入力データ!C4</f>
        <v>2.8650000000000004E-3</v>
      </c>
      <c r="I4" s="1">
        <f>G4/C4</f>
        <v>0.87499999999999989</v>
      </c>
      <c r="J4" s="1">
        <f>入力データ!I4</f>
        <v>-800</v>
      </c>
      <c r="K4" s="1">
        <f>J4/(D4*C4*E4)</f>
        <v>-0.125</v>
      </c>
      <c r="L4" s="1">
        <f>J4/(D4*C4*F4)</f>
        <v>-5.5555555555555558E-3</v>
      </c>
      <c r="M4" s="1">
        <f>$M$2</f>
        <v>15</v>
      </c>
      <c r="N4" s="1">
        <f>I4/(F4/M4/E4+1)</f>
        <v>0.35</v>
      </c>
      <c r="O4" s="1">
        <f>N4*C4</f>
        <v>0.27999999999999997</v>
      </c>
      <c r="Q4" s="1">
        <f>(0.5+M4*H4)/(1+2*M4*H4-K4)</f>
        <v>0.44838762954704986</v>
      </c>
      <c r="R4" s="1">
        <f>E4/Q4*(Q4^2-Q4+(1/3)+M4*H4*(2*Q4^2-2*Q4+2*I4^2-2*I4+1))+J4/D4/C4*(0.5-Q4)</f>
        <v>1702.4564603572901</v>
      </c>
      <c r="S4" s="1">
        <f>K4-2*M4*H4+SQRT((K4-2*M4*H4)^2+2*M4*H4)</f>
        <v>0.1502284911923743</v>
      </c>
      <c r="T4" s="1">
        <f>E4/S4*(S4^3/3+M4*H4*(2*S4^2-2*S4+2*I4^2-2*I4+1))+J4/D4/C4*(0.5-S4)</f>
        <v>914.01006888825304</v>
      </c>
      <c r="U4" s="1" t="str">
        <f>IF(M4^2*(L4+2*H4)^2+2*M4*(H4+L4*I4)&gt;0,-M4*(L4+2*H4)+SQRT(M4^2*(L4+2*H4)^2+2*M4*(H4+L4*I4)),"－")</f>
        <v>－</v>
      </c>
      <c r="V4" s="1" t="str">
        <f>IF(U4="－","－",F4/M4/(I4-U4)*(U4^3/3+M4*H4*(2*U4^2-2*U4+2*I4^2-2*I4+1))+J4/D4/C4*(0.5-U4))</f>
        <v>－</v>
      </c>
      <c r="W4" s="1">
        <f>(L4*I4+H4)/(L4+2*H4)</f>
        <v>-11.442675159235629</v>
      </c>
      <c r="X4" s="1">
        <f>F4/2*(2*I4-1)*(2*H4+L4)</f>
        <v>11.775000000000032</v>
      </c>
      <c r="Y4" s="1" t="str">
        <f>IF(Q4&gt;1,"圧縮",IF(AND(S4&lt;=1,S4&gt;N4),"コン許容",IF(AND(U4&lt;=N4,U4&gt;=0),"鉄筋許容",IF(W4&lt;0,"引張","解なし"))))</f>
        <v>引張</v>
      </c>
      <c r="Z4" s="1">
        <f>IF(Y4="圧縮",Q4,IF(Y4="コン許容",S4,IF(Y4="鉄筋許容",U4,IF(Y4="引張",W4,"－"))))</f>
        <v>-11.442675159235629</v>
      </c>
      <c r="AA4" s="1">
        <f>IF(Z4="－","－",Z4*C4*100)</f>
        <v>-915.41401273885037</v>
      </c>
      <c r="AB4" s="1">
        <f>IF(Y4="圧縮",R4,IF(Y4="コン許容",T4,IF(Y4="鉄筋許容",V4,IF(Y4="引張",X4,"－"))))</f>
        <v>11.775000000000032</v>
      </c>
      <c r="AC4" s="1">
        <f>AB4/1000</f>
        <v>1.1775000000000032E-2</v>
      </c>
      <c r="AD4" s="1">
        <f>AB4*D4*C4^2</f>
        <v>7.5360000000000218</v>
      </c>
      <c r="AE4" s="1">
        <f>IF(Z4&gt;N4,(Z4+I4-1)/Z4*M4*E4/F4,(Z4+I4-1)/(I4-Z4))</f>
        <v>-0.93911188675586565</v>
      </c>
      <c r="AF4" s="1">
        <f>D4*C4*E4+2*H4*D4*C4*E4*M4</f>
        <v>6950.08</v>
      </c>
      <c r="AG4" s="1">
        <f>-2*H4*D4*C4*F4</f>
        <v>-825.12000000000012</v>
      </c>
    </row>
    <row r="5" spans="2:33" x14ac:dyDescent="0.15">
      <c r="B5" s="1">
        <f>入力データ!B5</f>
        <v>2</v>
      </c>
      <c r="C5" s="1">
        <f>入力データ!C5/100</f>
        <v>0.8</v>
      </c>
      <c r="D5" s="1">
        <f>入力データ!D5/100</f>
        <v>1</v>
      </c>
      <c r="E5" s="1">
        <f>入力データ!E5*1000</f>
        <v>8000</v>
      </c>
      <c r="F5" s="1">
        <f>入力データ!F5*1000</f>
        <v>180000</v>
      </c>
      <c r="G5" s="1">
        <f>(入力データ!C5-入力データ!H5)/100</f>
        <v>0.7</v>
      </c>
      <c r="H5" s="1">
        <f>入力データ!G5/入力データ!D5/入力データ!C5</f>
        <v>2.8650000000000004E-3</v>
      </c>
      <c r="I5" s="1">
        <f t="shared" ref="I5:I68" si="4">G5/C5</f>
        <v>0.87499999999999989</v>
      </c>
      <c r="J5" s="1">
        <f>入力データ!I5</f>
        <v>-700</v>
      </c>
      <c r="K5" s="1">
        <f t="shared" ref="K5:K68" si="5">J5/(D5*C5*E5)</f>
        <v>-0.109375</v>
      </c>
      <c r="L5" s="1">
        <f t="shared" ref="L5:L68" si="6">J5/(D5*C5*F5)</f>
        <v>-4.8611111111111112E-3</v>
      </c>
      <c r="M5" s="1">
        <f t="shared" ref="M5:M68" si="7">$M$2</f>
        <v>15</v>
      </c>
      <c r="N5" s="1">
        <f t="shared" ref="N5:N68" si="8">I5/(F5/M5/E5+1)</f>
        <v>0.35</v>
      </c>
      <c r="O5" s="1">
        <f t="shared" ref="O5:O68" si="9">N5*C5</f>
        <v>0.27999999999999997</v>
      </c>
      <c r="Q5" s="1">
        <f t="shared" ref="Q5:Q68" si="10">(0.5+M5*H5)/(1+2*M5*H5-K5)</f>
        <v>0.45424884445652858</v>
      </c>
      <c r="R5" s="1">
        <f t="shared" ref="R5:R68" si="11">E5/Q5*(Q5^2-Q5+(1/3)+M5*H5*(2*Q5^2-2*Q5+2*I5^2-2*I5+1))+J5/D5/C5*(0.5-Q5)</f>
        <v>1680.489506979296</v>
      </c>
      <c r="S5" s="1">
        <f t="shared" ref="S5:S68" si="12">K5-2*M5*H5+SQRT((K5-2*M5*H5)^2+2*M5*H5)</f>
        <v>0.15695593281499071</v>
      </c>
      <c r="T5" s="1">
        <f t="shared" ref="T5:T68" si="13">E5/S5*(S5^3/3+M5*H5*(2*S5^2-2*S5+2*I5^2-2*I5+1))+J5/D5/C5*(0.5-S5)</f>
        <v>897.12165358574725</v>
      </c>
      <c r="U5" s="1" t="str">
        <f t="shared" ref="U5:U68" si="14">IF(M5^2*(L5+2*H5)^2+2*M5*(H5+L5*I5)&gt;0,-M5*(L5+2*H5)+SQRT(M5^2*(L5+2*H5)^2+2*M5*(H5+L5*I5)),"－")</f>
        <v>－</v>
      </c>
      <c r="V5" s="1" t="str">
        <f t="shared" ref="V5:V68" si="15">IF(U5="－","－",F5/M5/(I5-U5)*(U5^3/3+M5*H5*(2*U5^2-2*U5+2*I5^2-2*I5+1))+J5/D5/C5*(0.5-U5))</f>
        <v>－</v>
      </c>
      <c r="W5" s="1">
        <f t="shared" ref="W5:W68" si="16">(L5*I5+H5)/(L5+2*H5)</f>
        <v>-1.5979859335038342</v>
      </c>
      <c r="X5" s="1">
        <f t="shared" ref="X5:X68" si="17">F5/2*(2*I5-1)*(2*H5+L5)</f>
        <v>58.650000000000034</v>
      </c>
      <c r="Y5" s="1" t="str">
        <f t="shared" ref="Y5:Y68" si="18">IF(Q5&gt;1,"圧縮",IF(AND(S5&lt;=1,S5&gt;N5),"コン許容",IF(AND(U5&lt;=N5,U5&gt;=0),"鉄筋許容",IF(W5&lt;0,"引張","解なし"))))</f>
        <v>引張</v>
      </c>
      <c r="Z5" s="1">
        <f t="shared" ref="Z5:Z68" si="19">IF(Y5="圧縮",Q5,IF(Y5="コン許容",S5,IF(Y5="鉄筋許容",U5,IF(Y5="引張",W5,"－"))))</f>
        <v>-1.5979859335038342</v>
      </c>
      <c r="AA5" s="1">
        <f t="shared" ref="AA5:AA68" si="20">IF(Z5="－","－",Z5*C5*100)</f>
        <v>-127.83887468030674</v>
      </c>
      <c r="AB5" s="1">
        <f t="shared" ref="AB5:AB68" si="21">IF(Y5="圧縮",R5,IF(Y5="コン許容",T5,IF(Y5="鉄筋許容",V5,IF(Y5="引張",X5,"－"))))</f>
        <v>58.650000000000034</v>
      </c>
      <c r="AC5" s="1">
        <f t="shared" ref="AC5:AC68" si="22">AB5/1000</f>
        <v>5.8650000000000035E-2</v>
      </c>
      <c r="AD5" s="1">
        <f t="shared" ref="AD5:AD68" si="23">AB5*D5*C5^2</f>
        <v>37.53600000000003</v>
      </c>
      <c r="AE5" s="1">
        <f t="shared" ref="AE5:AE68" si="24">IF(Z5&gt;N5,(Z5+I5-1)/Z5*M5*E5/F5,(Z5+I5-1)/(I5-Z5))</f>
        <v>-0.69672290091138234</v>
      </c>
      <c r="AF5" s="1">
        <f t="shared" ref="AF5:AF11" si="25">D5*C5*E5+2*H5*D5*C5*E5*M5</f>
        <v>6950.08</v>
      </c>
      <c r="AG5" s="1">
        <f t="shared" ref="AG5:AG11" si="26">-2*H5*D5*C5*F5</f>
        <v>-825.12000000000012</v>
      </c>
    </row>
    <row r="6" spans="2:33" x14ac:dyDescent="0.15">
      <c r="B6" s="1">
        <f>入力データ!B6</f>
        <v>3</v>
      </c>
      <c r="C6" s="1">
        <f>入力データ!C6/100</f>
        <v>0.8</v>
      </c>
      <c r="D6" s="1">
        <f>入力データ!D6/100</f>
        <v>1</v>
      </c>
      <c r="E6" s="1">
        <f>入力データ!E6*1000</f>
        <v>8000</v>
      </c>
      <c r="F6" s="1">
        <f>入力データ!F6*1000</f>
        <v>180000</v>
      </c>
      <c r="G6" s="1">
        <f>(入力データ!C6-入力データ!H6)/100</f>
        <v>0.7</v>
      </c>
      <c r="H6" s="1">
        <f>入力データ!G6/入力データ!D6/入力データ!C6</f>
        <v>2.8650000000000004E-3</v>
      </c>
      <c r="I6" s="1">
        <f t="shared" si="4"/>
        <v>0.87499999999999989</v>
      </c>
      <c r="J6" s="1">
        <f>入力データ!I6</f>
        <v>-600</v>
      </c>
      <c r="K6" s="1">
        <f t="shared" si="5"/>
        <v>-9.375E-2</v>
      </c>
      <c r="L6" s="1">
        <f t="shared" si="6"/>
        <v>-4.1666666666666666E-3</v>
      </c>
      <c r="M6" s="1">
        <f t="shared" si="7"/>
        <v>15</v>
      </c>
      <c r="N6" s="1">
        <f t="shared" si="8"/>
        <v>0.35</v>
      </c>
      <c r="O6" s="1">
        <f t="shared" si="9"/>
        <v>0.27999999999999997</v>
      </c>
      <c r="Q6" s="1">
        <f t="shared" si="10"/>
        <v>0.46026532169195555</v>
      </c>
      <c r="R6" s="1">
        <f t="shared" si="11"/>
        <v>1658.5225536013011</v>
      </c>
      <c r="S6" s="1">
        <f t="shared" si="12"/>
        <v>0.16416347581562074</v>
      </c>
      <c r="T6" s="1">
        <f t="shared" si="13"/>
        <v>881.40299953466035</v>
      </c>
      <c r="U6" s="1" t="str">
        <f t="shared" si="14"/>
        <v>－</v>
      </c>
      <c r="V6" s="1" t="str">
        <f t="shared" si="15"/>
        <v>－</v>
      </c>
      <c r="W6" s="1">
        <f t="shared" si="16"/>
        <v>-0.49946695095948757</v>
      </c>
      <c r="X6" s="1">
        <f t="shared" si="17"/>
        <v>105.52500000000003</v>
      </c>
      <c r="Y6" s="1" t="str">
        <f t="shared" si="18"/>
        <v>引張</v>
      </c>
      <c r="Z6" s="1">
        <f t="shared" si="19"/>
        <v>-0.49946695095948757</v>
      </c>
      <c r="AA6" s="1">
        <f t="shared" si="20"/>
        <v>-39.957356076759012</v>
      </c>
      <c r="AB6" s="1">
        <f t="shared" si="21"/>
        <v>105.52500000000003</v>
      </c>
      <c r="AC6" s="1">
        <f t="shared" si="22"/>
        <v>0.10552500000000004</v>
      </c>
      <c r="AD6" s="1">
        <f t="shared" si="23"/>
        <v>67.53600000000003</v>
      </c>
      <c r="AE6" s="1">
        <f t="shared" si="24"/>
        <v>-0.45433391506689919</v>
      </c>
      <c r="AF6" s="1">
        <f t="shared" si="25"/>
        <v>6950.08</v>
      </c>
      <c r="AG6" s="1">
        <f t="shared" si="26"/>
        <v>-825.12000000000012</v>
      </c>
    </row>
    <row r="7" spans="2:33" x14ac:dyDescent="0.15">
      <c r="B7" s="1">
        <f>入力データ!B7</f>
        <v>4</v>
      </c>
      <c r="C7" s="1">
        <f>入力データ!C7/100</f>
        <v>0.8</v>
      </c>
      <c r="D7" s="1">
        <f>入力データ!D7/100</f>
        <v>1</v>
      </c>
      <c r="E7" s="1">
        <f>入力データ!E7*1000</f>
        <v>8000</v>
      </c>
      <c r="F7" s="1">
        <f>入力データ!F7*1000</f>
        <v>180000</v>
      </c>
      <c r="G7" s="1">
        <f>(入力データ!C7-入力データ!H7)/100</f>
        <v>0.7</v>
      </c>
      <c r="H7" s="1">
        <f>入力データ!G7/入力データ!D7/入力データ!C7</f>
        <v>2.8650000000000004E-3</v>
      </c>
      <c r="I7" s="1">
        <f t="shared" si="4"/>
        <v>0.87499999999999989</v>
      </c>
      <c r="J7" s="1">
        <f>入力データ!I7</f>
        <v>-500</v>
      </c>
      <c r="K7" s="1">
        <f t="shared" si="5"/>
        <v>-7.8125E-2</v>
      </c>
      <c r="L7" s="1">
        <f t="shared" si="6"/>
        <v>-3.472222222222222E-3</v>
      </c>
      <c r="M7" s="1">
        <f t="shared" si="7"/>
        <v>15</v>
      </c>
      <c r="N7" s="1">
        <f t="shared" si="8"/>
        <v>0.35</v>
      </c>
      <c r="O7" s="1">
        <f t="shared" si="9"/>
        <v>0.27999999999999997</v>
      </c>
      <c r="Q7" s="1">
        <f t="shared" si="10"/>
        <v>0.46644331336039346</v>
      </c>
      <c r="R7" s="1">
        <f t="shared" si="11"/>
        <v>1636.5556002233066</v>
      </c>
      <c r="S7" s="1">
        <f t="shared" si="12"/>
        <v>0.17188720862620843</v>
      </c>
      <c r="T7" s="1">
        <f t="shared" si="13"/>
        <v>866.92266030448798</v>
      </c>
      <c r="U7" s="1" t="str">
        <f t="shared" si="14"/>
        <v>－</v>
      </c>
      <c r="V7" s="1" t="str">
        <f t="shared" si="15"/>
        <v>－</v>
      </c>
      <c r="W7" s="1">
        <f t="shared" si="16"/>
        <v>-7.6710137795275232E-2</v>
      </c>
      <c r="X7" s="1">
        <f t="shared" si="17"/>
        <v>152.40000000000003</v>
      </c>
      <c r="Y7" s="1" t="str">
        <f t="shared" si="18"/>
        <v>引張</v>
      </c>
      <c r="Z7" s="1">
        <f t="shared" si="19"/>
        <v>-7.6710137795275232E-2</v>
      </c>
      <c r="AA7" s="1">
        <f t="shared" si="20"/>
        <v>-6.1368110236220188</v>
      </c>
      <c r="AB7" s="1">
        <f t="shared" si="21"/>
        <v>152.40000000000003</v>
      </c>
      <c r="AC7" s="1">
        <f t="shared" si="22"/>
        <v>0.15240000000000004</v>
      </c>
      <c r="AD7" s="1">
        <f t="shared" si="23"/>
        <v>97.536000000000044</v>
      </c>
      <c r="AE7" s="1">
        <f t="shared" si="24"/>
        <v>-0.21194492922241598</v>
      </c>
      <c r="AF7" s="1">
        <f t="shared" si="25"/>
        <v>6950.08</v>
      </c>
      <c r="AG7" s="1">
        <f t="shared" si="26"/>
        <v>-825.12000000000012</v>
      </c>
    </row>
    <row r="8" spans="2:33" x14ac:dyDescent="0.15">
      <c r="B8" s="1">
        <f>入力データ!B8</f>
        <v>5</v>
      </c>
      <c r="C8" s="1">
        <f>入力データ!C8/100</f>
        <v>0.8</v>
      </c>
      <c r="D8" s="1">
        <f>入力データ!D8/100</f>
        <v>1</v>
      </c>
      <c r="E8" s="1">
        <f>入力データ!E8*1000</f>
        <v>8000</v>
      </c>
      <c r="F8" s="1">
        <f>入力データ!F8*1000</f>
        <v>180000</v>
      </c>
      <c r="G8" s="1">
        <f>(入力データ!C8-入力データ!H8)/100</f>
        <v>0.7</v>
      </c>
      <c r="H8" s="1">
        <f>入力データ!G8/入力データ!D8/入力データ!C8</f>
        <v>2.8650000000000004E-3</v>
      </c>
      <c r="I8" s="1">
        <f t="shared" si="4"/>
        <v>0.87499999999999989</v>
      </c>
      <c r="J8" s="1">
        <f>入力データ!I8</f>
        <v>-400</v>
      </c>
      <c r="K8" s="1">
        <f t="shared" si="5"/>
        <v>-6.25E-2</v>
      </c>
      <c r="L8" s="1">
        <f t="shared" si="6"/>
        <v>-2.7777777777777779E-3</v>
      </c>
      <c r="M8" s="1">
        <f t="shared" si="7"/>
        <v>15</v>
      </c>
      <c r="N8" s="1">
        <f t="shared" si="8"/>
        <v>0.35</v>
      </c>
      <c r="O8" s="1">
        <f t="shared" si="9"/>
        <v>0.27999999999999997</v>
      </c>
      <c r="Q8" s="1">
        <f t="shared" si="10"/>
        <v>0.47278941181592582</v>
      </c>
      <c r="R8" s="1">
        <f t="shared" si="11"/>
        <v>1614.5886468453114</v>
      </c>
      <c r="S8" s="1">
        <f t="shared" si="12"/>
        <v>0.18016436745827169</v>
      </c>
      <c r="T8" s="1">
        <f t="shared" si="13"/>
        <v>853.74721590491288</v>
      </c>
      <c r="U8" s="1">
        <f t="shared" si="14"/>
        <v>7.8168073128350335E-2</v>
      </c>
      <c r="V8" s="1">
        <f t="shared" si="15"/>
        <v>203.82731906354934</v>
      </c>
      <c r="W8" s="1">
        <f t="shared" si="16"/>
        <v>0.14715844937899911</v>
      </c>
      <c r="X8" s="1">
        <f t="shared" si="17"/>
        <v>199.27500000000001</v>
      </c>
      <c r="Y8" s="1" t="str">
        <f t="shared" si="18"/>
        <v>鉄筋許容</v>
      </c>
      <c r="Z8" s="1">
        <f t="shared" si="19"/>
        <v>7.8168073128350335E-2</v>
      </c>
      <c r="AA8" s="1">
        <f t="shared" si="20"/>
        <v>6.2534458502680277</v>
      </c>
      <c r="AB8" s="1">
        <f t="shared" si="21"/>
        <v>203.82731906354934</v>
      </c>
      <c r="AC8" s="1">
        <f t="shared" si="22"/>
        <v>0.20382731906354934</v>
      </c>
      <c r="AD8" s="1">
        <f t="shared" si="23"/>
        <v>130.44948420067161</v>
      </c>
      <c r="AE8" s="1">
        <f t="shared" si="24"/>
        <v>-5.8772653670531479E-2</v>
      </c>
      <c r="AF8" s="1">
        <f t="shared" si="25"/>
        <v>6950.08</v>
      </c>
      <c r="AG8" s="1">
        <f t="shared" si="26"/>
        <v>-825.12000000000012</v>
      </c>
    </row>
    <row r="9" spans="2:33" x14ac:dyDescent="0.15">
      <c r="B9" s="1">
        <f>入力データ!B9</f>
        <v>6</v>
      </c>
      <c r="C9" s="1">
        <f>入力データ!C9/100</f>
        <v>0.8</v>
      </c>
      <c r="D9" s="1">
        <f>入力データ!D9/100</f>
        <v>1</v>
      </c>
      <c r="E9" s="1">
        <f>入力データ!E9*1000</f>
        <v>8000</v>
      </c>
      <c r="F9" s="1">
        <f>入力データ!F9*1000</f>
        <v>180000</v>
      </c>
      <c r="G9" s="1">
        <f>(入力データ!C9-入力データ!H9)/100</f>
        <v>0.7</v>
      </c>
      <c r="H9" s="1">
        <f>入力データ!G9/入力データ!D9/入力データ!C9</f>
        <v>2.8650000000000004E-3</v>
      </c>
      <c r="I9" s="1">
        <f t="shared" si="4"/>
        <v>0.87499999999999989</v>
      </c>
      <c r="J9" s="1">
        <f>入力データ!I9</f>
        <v>-300</v>
      </c>
      <c r="K9" s="1">
        <f t="shared" si="5"/>
        <v>-4.6875E-2</v>
      </c>
      <c r="L9" s="1">
        <f t="shared" si="6"/>
        <v>-2.0833333333333333E-3</v>
      </c>
      <c r="M9" s="1">
        <f t="shared" si="7"/>
        <v>15</v>
      </c>
      <c r="N9" s="1">
        <f t="shared" si="8"/>
        <v>0.35</v>
      </c>
      <c r="O9" s="1">
        <f t="shared" si="9"/>
        <v>0.27999999999999997</v>
      </c>
      <c r="Q9" s="1">
        <f t="shared" si="10"/>
        <v>0.47931057312471037</v>
      </c>
      <c r="R9" s="1">
        <f t="shared" si="11"/>
        <v>1592.6216934673171</v>
      </c>
      <c r="S9" s="1">
        <f t="shared" si="12"/>
        <v>0.18903285779595314</v>
      </c>
      <c r="T9" s="1">
        <f t="shared" si="13"/>
        <v>841.93936884367997</v>
      </c>
      <c r="U9" s="1">
        <f t="shared" si="14"/>
        <v>0.13037995569482941</v>
      </c>
      <c r="V9" s="1">
        <f t="shared" si="15"/>
        <v>257.31886320203887</v>
      </c>
      <c r="W9" s="1">
        <f t="shared" si="16"/>
        <v>0.28576325411334563</v>
      </c>
      <c r="X9" s="1">
        <f t="shared" si="17"/>
        <v>246.15</v>
      </c>
      <c r="Y9" s="1" t="str">
        <f t="shared" si="18"/>
        <v>鉄筋許容</v>
      </c>
      <c r="Z9" s="1">
        <f t="shared" si="19"/>
        <v>0.13037995569482941</v>
      </c>
      <c r="AA9" s="1">
        <f t="shared" si="20"/>
        <v>10.430396455586353</v>
      </c>
      <c r="AB9" s="1">
        <f t="shared" si="21"/>
        <v>257.31886320203887</v>
      </c>
      <c r="AC9" s="1">
        <f t="shared" si="22"/>
        <v>0.25731886320203889</v>
      </c>
      <c r="AD9" s="1">
        <f t="shared" si="23"/>
        <v>164.68407244930492</v>
      </c>
      <c r="AE9" s="1">
        <f t="shared" si="24"/>
        <v>7.2251018972360748E-3</v>
      </c>
      <c r="AF9" s="1">
        <f t="shared" si="25"/>
        <v>6950.08</v>
      </c>
      <c r="AG9" s="1">
        <f t="shared" si="26"/>
        <v>-825.12000000000012</v>
      </c>
    </row>
    <row r="10" spans="2:33" x14ac:dyDescent="0.15">
      <c r="B10" s="1">
        <f>入力データ!B10</f>
        <v>7</v>
      </c>
      <c r="C10" s="1">
        <f>入力データ!C10/100</f>
        <v>0.8</v>
      </c>
      <c r="D10" s="1">
        <f>入力データ!D10/100</f>
        <v>1</v>
      </c>
      <c r="E10" s="1">
        <f>入力データ!E10*1000</f>
        <v>8000</v>
      </c>
      <c r="F10" s="1">
        <f>入力データ!F10*1000</f>
        <v>180000</v>
      </c>
      <c r="G10" s="1">
        <f>(入力データ!C10-入力データ!H10)/100</f>
        <v>0.7</v>
      </c>
      <c r="H10" s="1">
        <f>入力データ!G10/入力データ!D10/入力データ!C10</f>
        <v>2.8650000000000004E-3</v>
      </c>
      <c r="I10" s="1">
        <f t="shared" si="4"/>
        <v>0.87499999999999989</v>
      </c>
      <c r="J10" s="1">
        <f>入力データ!I10</f>
        <v>-200</v>
      </c>
      <c r="K10" s="1">
        <f t="shared" si="5"/>
        <v>-3.125E-2</v>
      </c>
      <c r="L10" s="1">
        <f t="shared" si="6"/>
        <v>-1.3888888888888889E-3</v>
      </c>
      <c r="M10" s="1">
        <f t="shared" si="7"/>
        <v>15</v>
      </c>
      <c r="N10" s="1">
        <f t="shared" si="8"/>
        <v>0.35</v>
      </c>
      <c r="O10" s="1">
        <f t="shared" si="9"/>
        <v>0.27999999999999997</v>
      </c>
      <c r="Q10" s="1">
        <f t="shared" si="10"/>
        <v>0.48601414249910491</v>
      </c>
      <c r="R10" s="1">
        <f t="shared" si="11"/>
        <v>1570.6547400893223</v>
      </c>
      <c r="S10" s="1">
        <f t="shared" si="12"/>
        <v>0.19853064469575959</v>
      </c>
      <c r="T10" s="1">
        <f t="shared" si="13"/>
        <v>831.55570882983022</v>
      </c>
      <c r="U10" s="1">
        <f t="shared" si="14"/>
        <v>0.16668464252817905</v>
      </c>
      <c r="V10" s="1">
        <f t="shared" si="15"/>
        <v>309.36739870649615</v>
      </c>
      <c r="W10" s="1">
        <f t="shared" si="16"/>
        <v>0.38002303557716927</v>
      </c>
      <c r="X10" s="1">
        <f t="shared" si="17"/>
        <v>293.02499999999998</v>
      </c>
      <c r="Y10" s="1" t="str">
        <f t="shared" si="18"/>
        <v>鉄筋許容</v>
      </c>
      <c r="Z10" s="1">
        <f t="shared" si="19"/>
        <v>0.16668464252817905</v>
      </c>
      <c r="AA10" s="1">
        <f t="shared" si="20"/>
        <v>13.334771402254326</v>
      </c>
      <c r="AB10" s="1">
        <f t="shared" si="21"/>
        <v>309.36739870649615</v>
      </c>
      <c r="AC10" s="1">
        <f t="shared" si="22"/>
        <v>0.30936739870649616</v>
      </c>
      <c r="AD10" s="1">
        <f t="shared" si="23"/>
        <v>197.99513517215757</v>
      </c>
      <c r="AE10" s="1">
        <f t="shared" si="24"/>
        <v>5.8850400585642101E-2</v>
      </c>
      <c r="AF10" s="1">
        <f t="shared" si="25"/>
        <v>6950.08</v>
      </c>
      <c r="AG10" s="1">
        <f t="shared" si="26"/>
        <v>-825.12000000000012</v>
      </c>
    </row>
    <row r="11" spans="2:33" x14ac:dyDescent="0.15">
      <c r="B11" s="1">
        <f>入力データ!B11</f>
        <v>8</v>
      </c>
      <c r="C11" s="1">
        <f>入力データ!C11/100</f>
        <v>0.8</v>
      </c>
      <c r="D11" s="1">
        <f>入力データ!D11/100</f>
        <v>1</v>
      </c>
      <c r="E11" s="1">
        <f>入力データ!E11*1000</f>
        <v>8000</v>
      </c>
      <c r="F11" s="1">
        <f>入力データ!F11*1000</f>
        <v>180000</v>
      </c>
      <c r="G11" s="1">
        <f>(入力データ!C11-入力データ!H11)/100</f>
        <v>0.7</v>
      </c>
      <c r="H11" s="1">
        <f>入力データ!G11/入力データ!D11/入力データ!C11</f>
        <v>2.8650000000000004E-3</v>
      </c>
      <c r="I11" s="1">
        <f t="shared" si="4"/>
        <v>0.87499999999999989</v>
      </c>
      <c r="J11" s="1">
        <f>入力データ!I11</f>
        <v>-100</v>
      </c>
      <c r="K11" s="1">
        <f t="shared" si="5"/>
        <v>-1.5625E-2</v>
      </c>
      <c r="L11" s="1">
        <f t="shared" si="6"/>
        <v>-6.9444444444444447E-4</v>
      </c>
      <c r="M11" s="1">
        <f t="shared" si="7"/>
        <v>15</v>
      </c>
      <c r="N11" s="1">
        <f t="shared" si="8"/>
        <v>0.35</v>
      </c>
      <c r="O11" s="1">
        <f t="shared" si="9"/>
        <v>0.27999999999999997</v>
      </c>
      <c r="Q11" s="1">
        <f t="shared" si="10"/>
        <v>0.49290788189637563</v>
      </c>
      <c r="R11" s="1">
        <f t="shared" si="11"/>
        <v>1548.6877867113278</v>
      </c>
      <c r="S11" s="1">
        <f t="shared" si="12"/>
        <v>0.20869501244883465</v>
      </c>
      <c r="T11" s="1">
        <f t="shared" si="13"/>
        <v>822.64418627458224</v>
      </c>
      <c r="U11" s="1">
        <f t="shared" si="14"/>
        <v>0.19543920730091208</v>
      </c>
      <c r="V11" s="1">
        <f t="shared" si="15"/>
        <v>360.08536376502883</v>
      </c>
      <c r="W11" s="1">
        <f t="shared" si="16"/>
        <v>0.44828442188879086</v>
      </c>
      <c r="X11" s="1">
        <f t="shared" si="17"/>
        <v>339.9</v>
      </c>
      <c r="Y11" s="1" t="str">
        <f t="shared" si="18"/>
        <v>鉄筋許容</v>
      </c>
      <c r="Z11" s="1">
        <f t="shared" si="19"/>
        <v>0.19543920730091208</v>
      </c>
      <c r="AA11" s="1">
        <f t="shared" si="20"/>
        <v>15.635136584072967</v>
      </c>
      <c r="AB11" s="1">
        <f t="shared" si="21"/>
        <v>360.08536376502883</v>
      </c>
      <c r="AC11" s="1">
        <f t="shared" si="22"/>
        <v>0.36008536376502881</v>
      </c>
      <c r="AD11" s="1">
        <f t="shared" si="23"/>
        <v>230.45463280961849</v>
      </c>
      <c r="AE11" s="1">
        <f t="shared" si="24"/>
        <v>0.1036540189747272</v>
      </c>
      <c r="AF11" s="1">
        <f t="shared" si="25"/>
        <v>6950.08</v>
      </c>
      <c r="AG11" s="1">
        <f t="shared" si="26"/>
        <v>-825.12000000000012</v>
      </c>
    </row>
    <row r="12" spans="2:33" x14ac:dyDescent="0.15">
      <c r="B12" s="1">
        <f>入力データ!B12</f>
        <v>9</v>
      </c>
      <c r="C12" s="1">
        <f>入力データ!C12/100</f>
        <v>0.8</v>
      </c>
      <c r="D12" s="1">
        <f>入力データ!D12/100</f>
        <v>1</v>
      </c>
      <c r="E12" s="1">
        <f>入力データ!E12*1000</f>
        <v>8000</v>
      </c>
      <c r="F12" s="1">
        <f>入力データ!F12*1000</f>
        <v>180000</v>
      </c>
      <c r="G12" s="1">
        <f>(入力データ!C12-入力データ!H12)/100</f>
        <v>0.7</v>
      </c>
      <c r="H12" s="1">
        <f>入力データ!G12/入力データ!D12/入力データ!C12</f>
        <v>2.8650000000000004E-3</v>
      </c>
      <c r="I12" s="1">
        <f t="shared" si="4"/>
        <v>0.87499999999999989</v>
      </c>
      <c r="J12" s="1">
        <f>入力データ!I12</f>
        <v>0</v>
      </c>
      <c r="K12" s="1">
        <f t="shared" si="5"/>
        <v>0</v>
      </c>
      <c r="L12" s="1">
        <f t="shared" si="6"/>
        <v>0</v>
      </c>
      <c r="M12" s="1">
        <f t="shared" si="7"/>
        <v>15</v>
      </c>
      <c r="N12" s="1">
        <f t="shared" si="8"/>
        <v>0.35</v>
      </c>
      <c r="O12" s="1">
        <f t="shared" si="9"/>
        <v>0.27999999999999997</v>
      </c>
      <c r="Q12" s="1">
        <f t="shared" si="10"/>
        <v>0.5</v>
      </c>
      <c r="R12" s="1">
        <f t="shared" si="11"/>
        <v>1526.7208333333328</v>
      </c>
      <c r="S12" s="1">
        <f t="shared" si="12"/>
        <v>0.21956170599504038</v>
      </c>
      <c r="T12" s="1">
        <f t="shared" si="13"/>
        <v>815.24137424856428</v>
      </c>
      <c r="U12" s="1">
        <f t="shared" si="14"/>
        <v>0.21956170599504038</v>
      </c>
      <c r="V12" s="1">
        <f t="shared" si="15"/>
        <v>409.63990485060418</v>
      </c>
      <c r="W12" s="1">
        <f t="shared" si="16"/>
        <v>0.5</v>
      </c>
      <c r="X12" s="1">
        <f t="shared" si="17"/>
        <v>386.77499999999998</v>
      </c>
      <c r="Y12" s="1" t="str">
        <f t="shared" si="18"/>
        <v>鉄筋許容</v>
      </c>
      <c r="Z12" s="1">
        <f t="shared" si="19"/>
        <v>0.21956170599504038</v>
      </c>
      <c r="AA12" s="1">
        <f t="shared" si="20"/>
        <v>17.564936479603233</v>
      </c>
      <c r="AB12" s="1">
        <f t="shared" si="21"/>
        <v>409.63990485060418</v>
      </c>
      <c r="AC12" s="1">
        <f t="shared" si="22"/>
        <v>0.4096399048506042</v>
      </c>
      <c r="AD12" s="1">
        <f t="shared" si="23"/>
        <v>262.16953910438673</v>
      </c>
      <c r="AE12" s="1">
        <f t="shared" si="24"/>
        <v>0.1442724766922526</v>
      </c>
      <c r="AF12" s="1">
        <f t="shared" ref="AF12:AF75" si="27">D12*C12*E12+2*H12*D12*C12*E12*M12</f>
        <v>6950.08</v>
      </c>
      <c r="AG12" s="1">
        <f t="shared" ref="AG12:AG75" si="28">-2*H12*D12*C12*F12</f>
        <v>-825.12000000000012</v>
      </c>
    </row>
    <row r="13" spans="2:33" x14ac:dyDescent="0.15">
      <c r="B13" s="1">
        <f>入力データ!B13</f>
        <v>10</v>
      </c>
      <c r="C13" s="1">
        <f>入力データ!C13/100</f>
        <v>0.8</v>
      </c>
      <c r="D13" s="1">
        <f>入力データ!D13/100</f>
        <v>1</v>
      </c>
      <c r="E13" s="1">
        <f>入力データ!E13*1000</f>
        <v>8000</v>
      </c>
      <c r="F13" s="1">
        <f>入力データ!F13*1000</f>
        <v>180000</v>
      </c>
      <c r="G13" s="1">
        <f>(入力データ!C13-入力データ!H13)/100</f>
        <v>0.7</v>
      </c>
      <c r="H13" s="1">
        <f>入力データ!G13/入力データ!D13/入力データ!C13</f>
        <v>2.8650000000000004E-3</v>
      </c>
      <c r="I13" s="1">
        <f t="shared" si="4"/>
        <v>0.87499999999999989</v>
      </c>
      <c r="J13" s="1">
        <f>入力データ!I13</f>
        <v>100</v>
      </c>
      <c r="K13" s="1">
        <f t="shared" si="5"/>
        <v>1.5625E-2</v>
      </c>
      <c r="L13" s="1">
        <f t="shared" si="6"/>
        <v>6.9444444444444447E-4</v>
      </c>
      <c r="M13" s="1">
        <f t="shared" si="7"/>
        <v>15</v>
      </c>
      <c r="N13" s="1">
        <f t="shared" si="8"/>
        <v>0.35</v>
      </c>
      <c r="O13" s="1">
        <f t="shared" si="9"/>
        <v>0.27999999999999997</v>
      </c>
      <c r="Q13" s="1">
        <f t="shared" si="10"/>
        <v>0.50729918482703851</v>
      </c>
      <c r="R13" s="1">
        <f t="shared" si="11"/>
        <v>1504.7538799553379</v>
      </c>
      <c r="S13" s="1">
        <f t="shared" si="12"/>
        <v>0.2311639809346272</v>
      </c>
      <c r="T13" s="1">
        <f t="shared" si="13"/>
        <v>809.3696423119834</v>
      </c>
      <c r="U13" s="1">
        <f t="shared" si="14"/>
        <v>0.24048003602034365</v>
      </c>
      <c r="V13" s="1">
        <f t="shared" si="15"/>
        <v>458.17051027680066</v>
      </c>
      <c r="W13" s="1">
        <f t="shared" si="16"/>
        <v>0.54053528190937394</v>
      </c>
      <c r="X13" s="1">
        <f t="shared" si="17"/>
        <v>433.65</v>
      </c>
      <c r="Y13" s="1" t="str">
        <f t="shared" si="18"/>
        <v>鉄筋許容</v>
      </c>
      <c r="Z13" s="1">
        <f t="shared" si="19"/>
        <v>0.24048003602034365</v>
      </c>
      <c r="AA13" s="1">
        <f t="shared" si="20"/>
        <v>19.238402881627493</v>
      </c>
      <c r="AB13" s="1">
        <f t="shared" si="21"/>
        <v>458.17051027680066</v>
      </c>
      <c r="AC13" s="1">
        <f t="shared" si="22"/>
        <v>0.45817051027680067</v>
      </c>
      <c r="AD13" s="1">
        <f t="shared" si="23"/>
        <v>293.2291265771525</v>
      </c>
      <c r="AE13" s="1">
        <f t="shared" si="24"/>
        <v>0.18199590647402561</v>
      </c>
      <c r="AF13" s="1">
        <f t="shared" si="27"/>
        <v>6950.08</v>
      </c>
      <c r="AG13" s="1">
        <f t="shared" si="28"/>
        <v>-825.12000000000012</v>
      </c>
    </row>
    <row r="14" spans="2:33" x14ac:dyDescent="0.15">
      <c r="B14" s="1">
        <f>入力データ!B14</f>
        <v>11</v>
      </c>
      <c r="C14" s="1">
        <f>入力データ!C14/100</f>
        <v>0.8</v>
      </c>
      <c r="D14" s="1">
        <f>入力データ!D14/100</f>
        <v>1</v>
      </c>
      <c r="E14" s="1">
        <f>入力データ!E14*1000</f>
        <v>8000</v>
      </c>
      <c r="F14" s="1">
        <f>入力データ!F14*1000</f>
        <v>180000</v>
      </c>
      <c r="G14" s="1">
        <f>(入力データ!C14-入力データ!H14)/100</f>
        <v>0.7</v>
      </c>
      <c r="H14" s="1">
        <f>入力データ!G14/入力データ!D14/入力データ!C14</f>
        <v>2.8650000000000004E-3</v>
      </c>
      <c r="I14" s="1">
        <f t="shared" si="4"/>
        <v>0.87499999999999989</v>
      </c>
      <c r="J14" s="1">
        <f>入力データ!I14</f>
        <v>200</v>
      </c>
      <c r="K14" s="1">
        <f t="shared" si="5"/>
        <v>3.125E-2</v>
      </c>
      <c r="L14" s="1">
        <f t="shared" si="6"/>
        <v>1.3888888888888889E-3</v>
      </c>
      <c r="M14" s="1">
        <f t="shared" si="7"/>
        <v>15</v>
      </c>
      <c r="N14" s="1">
        <f t="shared" si="8"/>
        <v>0.35</v>
      </c>
      <c r="O14" s="1">
        <f t="shared" si="9"/>
        <v>0.27999999999999997</v>
      </c>
      <c r="Q14" s="1">
        <f t="shared" si="10"/>
        <v>0.51481463923390536</v>
      </c>
      <c r="R14" s="1">
        <f t="shared" si="11"/>
        <v>1482.786926577344</v>
      </c>
      <c r="S14" s="1">
        <f t="shared" si="12"/>
        <v>0.24353160462969042</v>
      </c>
      <c r="T14" s="1">
        <f t="shared" si="13"/>
        <v>805.03440786310011</v>
      </c>
      <c r="U14" s="1">
        <f t="shared" si="14"/>
        <v>0.25901854420573989</v>
      </c>
      <c r="V14" s="1">
        <f t="shared" si="15"/>
        <v>505.78961181233706</v>
      </c>
      <c r="W14" s="1">
        <f t="shared" si="16"/>
        <v>0.57316216638052131</v>
      </c>
      <c r="X14" s="1">
        <f t="shared" si="17"/>
        <v>480.52499999999998</v>
      </c>
      <c r="Y14" s="1" t="str">
        <f t="shared" si="18"/>
        <v>鉄筋許容</v>
      </c>
      <c r="Z14" s="1">
        <f t="shared" si="19"/>
        <v>0.25901854420573989</v>
      </c>
      <c r="AA14" s="1">
        <f t="shared" si="20"/>
        <v>20.721483536459193</v>
      </c>
      <c r="AB14" s="1">
        <f t="shared" si="21"/>
        <v>505.78961181233706</v>
      </c>
      <c r="AC14" s="1">
        <f t="shared" si="22"/>
        <v>0.50578961181233706</v>
      </c>
      <c r="AD14" s="1">
        <f t="shared" si="23"/>
        <v>323.7053515598958</v>
      </c>
      <c r="AE14" s="1">
        <f t="shared" si="24"/>
        <v>0.21756912151346069</v>
      </c>
      <c r="AF14" s="1">
        <f t="shared" si="27"/>
        <v>6950.08</v>
      </c>
      <c r="AG14" s="1">
        <f t="shared" si="28"/>
        <v>-825.12000000000012</v>
      </c>
    </row>
    <row r="15" spans="2:33" x14ac:dyDescent="0.15">
      <c r="B15" s="1">
        <f>入力データ!B15</f>
        <v>12</v>
      </c>
      <c r="C15" s="1">
        <f>入力データ!C15/100</f>
        <v>0.8</v>
      </c>
      <c r="D15" s="1">
        <f>入力データ!D15/100</f>
        <v>1</v>
      </c>
      <c r="E15" s="1">
        <f>入力データ!E15*1000</f>
        <v>8000</v>
      </c>
      <c r="F15" s="1">
        <f>入力データ!F15*1000</f>
        <v>180000</v>
      </c>
      <c r="G15" s="1">
        <f>(入力データ!C15-入力データ!H15)/100</f>
        <v>0.7</v>
      </c>
      <c r="H15" s="1">
        <f>入力データ!G15/入力データ!D15/入力データ!C15</f>
        <v>2.8650000000000004E-3</v>
      </c>
      <c r="I15" s="1">
        <f t="shared" si="4"/>
        <v>0.87499999999999989</v>
      </c>
      <c r="J15" s="1">
        <f>入力データ!I15</f>
        <v>300</v>
      </c>
      <c r="K15" s="1">
        <f t="shared" si="5"/>
        <v>4.6875E-2</v>
      </c>
      <c r="L15" s="1">
        <f t="shared" si="6"/>
        <v>2.0833333333333333E-3</v>
      </c>
      <c r="M15" s="1">
        <f t="shared" si="7"/>
        <v>15</v>
      </c>
      <c r="N15" s="1">
        <f t="shared" si="8"/>
        <v>0.35</v>
      </c>
      <c r="O15" s="1">
        <f t="shared" si="9"/>
        <v>0.27999999999999997</v>
      </c>
      <c r="Q15" s="1">
        <f t="shared" si="10"/>
        <v>0.52255611962562853</v>
      </c>
      <c r="R15" s="1">
        <f t="shared" si="11"/>
        <v>1460.8199731993486</v>
      </c>
      <c r="S15" s="1">
        <f t="shared" si="12"/>
        <v>0.25668986543367522</v>
      </c>
      <c r="T15" s="1">
        <f t="shared" si="13"/>
        <v>802.22166345842356</v>
      </c>
      <c r="U15" s="1">
        <f t="shared" si="14"/>
        <v>0.27570372866645076</v>
      </c>
      <c r="V15" s="1">
        <f t="shared" si="15"/>
        <v>552.58875138546296</v>
      </c>
      <c r="W15" s="1">
        <f t="shared" si="16"/>
        <v>0.59998933447098979</v>
      </c>
      <c r="X15" s="1">
        <f t="shared" si="17"/>
        <v>527.39999999999986</v>
      </c>
      <c r="Y15" s="1" t="str">
        <f t="shared" si="18"/>
        <v>鉄筋許容</v>
      </c>
      <c r="Z15" s="1">
        <f t="shared" si="19"/>
        <v>0.27570372866645076</v>
      </c>
      <c r="AA15" s="1">
        <f t="shared" si="20"/>
        <v>22.056298293316061</v>
      </c>
      <c r="AB15" s="1">
        <f t="shared" si="21"/>
        <v>552.58875138546296</v>
      </c>
      <c r="AC15" s="1">
        <f t="shared" si="22"/>
        <v>0.55258875138546293</v>
      </c>
      <c r="AD15" s="1">
        <f t="shared" si="23"/>
        <v>353.65680088669637</v>
      </c>
      <c r="AE15" s="1">
        <f t="shared" si="24"/>
        <v>0.25146782297027492</v>
      </c>
      <c r="AF15" s="1">
        <f t="shared" si="27"/>
        <v>6950.08</v>
      </c>
      <c r="AG15" s="1">
        <f t="shared" si="28"/>
        <v>-825.12000000000012</v>
      </c>
    </row>
    <row r="16" spans="2:33" x14ac:dyDescent="0.15">
      <c r="B16" s="1">
        <f>入力データ!B16</f>
        <v>13</v>
      </c>
      <c r="C16" s="1">
        <f>入力データ!C16/100</f>
        <v>0.8</v>
      </c>
      <c r="D16" s="1">
        <f>入力データ!D16/100</f>
        <v>1</v>
      </c>
      <c r="E16" s="1">
        <f>入力データ!E16*1000</f>
        <v>8000</v>
      </c>
      <c r="F16" s="1">
        <f>入力データ!F16*1000</f>
        <v>180000</v>
      </c>
      <c r="G16" s="1">
        <f>(入力データ!C16-入力データ!H16)/100</f>
        <v>0.7</v>
      </c>
      <c r="H16" s="1">
        <f>入力データ!G16/入力データ!D16/入力データ!C16</f>
        <v>2.8650000000000004E-3</v>
      </c>
      <c r="I16" s="1">
        <f t="shared" si="4"/>
        <v>0.87499999999999989</v>
      </c>
      <c r="J16" s="1">
        <f>入力データ!I16</f>
        <v>400</v>
      </c>
      <c r="K16" s="1">
        <f t="shared" si="5"/>
        <v>6.25E-2</v>
      </c>
      <c r="L16" s="1">
        <f t="shared" si="6"/>
        <v>2.7777777777777779E-3</v>
      </c>
      <c r="M16" s="1">
        <f t="shared" si="7"/>
        <v>15</v>
      </c>
      <c r="N16" s="1">
        <f t="shared" si="8"/>
        <v>0.35</v>
      </c>
      <c r="O16" s="1">
        <f t="shared" si="9"/>
        <v>0.27999999999999997</v>
      </c>
      <c r="Q16" s="1">
        <f t="shared" si="10"/>
        <v>0.53053397821095316</v>
      </c>
      <c r="R16" s="1">
        <f t="shared" si="11"/>
        <v>1438.8530198213537</v>
      </c>
      <c r="S16" s="1">
        <f t="shared" si="12"/>
        <v>0.27065865764203545</v>
      </c>
      <c r="T16" s="1">
        <f t="shared" si="13"/>
        <v>800.89599318924229</v>
      </c>
      <c r="U16" s="1">
        <f t="shared" si="14"/>
        <v>0.29089579465052973</v>
      </c>
      <c r="V16" s="1">
        <f t="shared" si="15"/>
        <v>598.64369431983334</v>
      </c>
      <c r="W16" s="1">
        <f t="shared" si="16"/>
        <v>0.62243698576465967</v>
      </c>
      <c r="X16" s="1">
        <f t="shared" si="17"/>
        <v>574.27499999999998</v>
      </c>
      <c r="Y16" s="1" t="str">
        <f t="shared" si="18"/>
        <v>鉄筋許容</v>
      </c>
      <c r="Z16" s="1">
        <f t="shared" si="19"/>
        <v>0.29089579465052973</v>
      </c>
      <c r="AA16" s="1">
        <f t="shared" si="20"/>
        <v>23.271663572042378</v>
      </c>
      <c r="AB16" s="1">
        <f t="shared" si="21"/>
        <v>598.64369431983334</v>
      </c>
      <c r="AC16" s="1">
        <f t="shared" si="22"/>
        <v>0.59864369431983333</v>
      </c>
      <c r="AD16" s="1">
        <f t="shared" si="23"/>
        <v>383.13196436469343</v>
      </c>
      <c r="AE16" s="1">
        <f t="shared" si="24"/>
        <v>0.28401746320465898</v>
      </c>
      <c r="AF16" s="1">
        <f t="shared" si="27"/>
        <v>6950.08</v>
      </c>
      <c r="AG16" s="1">
        <f t="shared" si="28"/>
        <v>-825.12000000000012</v>
      </c>
    </row>
    <row r="17" spans="2:33" x14ac:dyDescent="0.15">
      <c r="B17" s="1">
        <f>入力データ!B17</f>
        <v>14</v>
      </c>
      <c r="C17" s="1">
        <f>入力データ!C17/100</f>
        <v>0.8</v>
      </c>
      <c r="D17" s="1">
        <f>入力データ!D17/100</f>
        <v>1</v>
      </c>
      <c r="E17" s="1">
        <f>入力データ!E17*1000</f>
        <v>8000</v>
      </c>
      <c r="F17" s="1">
        <f>入力データ!F17*1000</f>
        <v>180000</v>
      </c>
      <c r="G17" s="1">
        <f>(入力データ!C17-入力データ!H17)/100</f>
        <v>0.7</v>
      </c>
      <c r="H17" s="1">
        <f>入力データ!G17/入力データ!D17/入力データ!C17</f>
        <v>2.8650000000000004E-3</v>
      </c>
      <c r="I17" s="1">
        <f t="shared" si="4"/>
        <v>0.87499999999999989</v>
      </c>
      <c r="J17" s="1">
        <f>入力データ!I17</f>
        <v>500</v>
      </c>
      <c r="K17" s="1">
        <f t="shared" si="5"/>
        <v>7.8125E-2</v>
      </c>
      <c r="L17" s="1">
        <f t="shared" si="6"/>
        <v>3.472222222222222E-3</v>
      </c>
      <c r="M17" s="1">
        <f t="shared" si="7"/>
        <v>15</v>
      </c>
      <c r="N17" s="1">
        <f t="shared" si="8"/>
        <v>0.35</v>
      </c>
      <c r="O17" s="1">
        <f t="shared" si="9"/>
        <v>0.27999999999999997</v>
      </c>
      <c r="Q17" s="1">
        <f t="shared" si="10"/>
        <v>0.53875920918810305</v>
      </c>
      <c r="R17" s="1">
        <f t="shared" si="11"/>
        <v>1416.8860664433601</v>
      </c>
      <c r="S17" s="1">
        <f t="shared" si="12"/>
        <v>0.28545171340391146</v>
      </c>
      <c r="T17" s="1">
        <f t="shared" si="13"/>
        <v>800.99928014025113</v>
      </c>
      <c r="U17" s="1">
        <f t="shared" si="14"/>
        <v>0.30485382435408986</v>
      </c>
      <c r="V17" s="1">
        <f t="shared" si="15"/>
        <v>644.01815217787214</v>
      </c>
      <c r="W17" s="1">
        <f t="shared" si="16"/>
        <v>0.64149661917411249</v>
      </c>
      <c r="X17" s="1">
        <f t="shared" si="17"/>
        <v>621.14999999999986</v>
      </c>
      <c r="Y17" s="1" t="str">
        <f t="shared" si="18"/>
        <v>鉄筋許容</v>
      </c>
      <c r="Z17" s="1">
        <f t="shared" si="19"/>
        <v>0.30485382435408986</v>
      </c>
      <c r="AA17" s="1">
        <f t="shared" si="20"/>
        <v>24.38830594832719</v>
      </c>
      <c r="AB17" s="1">
        <f t="shared" si="21"/>
        <v>644.01815217787214</v>
      </c>
      <c r="AC17" s="1">
        <f t="shared" si="22"/>
        <v>0.64401815217787217</v>
      </c>
      <c r="AD17" s="1">
        <f t="shared" si="23"/>
        <v>412.17161739383823</v>
      </c>
      <c r="AE17" s="1">
        <f t="shared" si="24"/>
        <v>0.31545212795707345</v>
      </c>
      <c r="AF17" s="1">
        <f t="shared" si="27"/>
        <v>6950.08</v>
      </c>
      <c r="AG17" s="1">
        <f t="shared" si="28"/>
        <v>-825.12000000000012</v>
      </c>
    </row>
    <row r="18" spans="2:33" x14ac:dyDescent="0.15">
      <c r="B18" s="1">
        <f>入力データ!B18</f>
        <v>15</v>
      </c>
      <c r="C18" s="1">
        <f>入力データ!C18/100</f>
        <v>0.8</v>
      </c>
      <c r="D18" s="1">
        <f>入力データ!D18/100</f>
        <v>1</v>
      </c>
      <c r="E18" s="1">
        <f>入力データ!E18*1000</f>
        <v>8000</v>
      </c>
      <c r="F18" s="1">
        <f>入力データ!F18*1000</f>
        <v>180000</v>
      </c>
      <c r="G18" s="1">
        <f>(入力データ!C18-入力データ!H18)/100</f>
        <v>0.7</v>
      </c>
      <c r="H18" s="1">
        <f>入力データ!G18/入力データ!D18/入力データ!C18</f>
        <v>2.8650000000000004E-3</v>
      </c>
      <c r="I18" s="1">
        <f t="shared" si="4"/>
        <v>0.87499999999999989</v>
      </c>
      <c r="J18" s="1">
        <f>入力データ!I18</f>
        <v>600</v>
      </c>
      <c r="K18" s="1">
        <f t="shared" si="5"/>
        <v>9.375E-2</v>
      </c>
      <c r="L18" s="1">
        <f t="shared" si="6"/>
        <v>4.1666666666666666E-3</v>
      </c>
      <c r="M18" s="1">
        <f t="shared" si="7"/>
        <v>15</v>
      </c>
      <c r="N18" s="1">
        <f t="shared" si="8"/>
        <v>0.35</v>
      </c>
      <c r="O18" s="1">
        <f t="shared" si="9"/>
        <v>0.27999999999999997</v>
      </c>
      <c r="Q18" s="1">
        <f t="shared" si="10"/>
        <v>0.54724349929449712</v>
      </c>
      <c r="R18" s="1">
        <f t="shared" si="11"/>
        <v>1394.9191130653649</v>
      </c>
      <c r="S18" s="1">
        <f t="shared" si="12"/>
        <v>0.30107604743654059</v>
      </c>
      <c r="T18" s="1">
        <f t="shared" si="13"/>
        <v>802.45026645250891</v>
      </c>
      <c r="U18" s="1">
        <f t="shared" si="14"/>
        <v>0.31777140931106973</v>
      </c>
      <c r="V18" s="1">
        <f t="shared" si="15"/>
        <v>688.76645867166712</v>
      </c>
      <c r="W18" s="1">
        <f t="shared" si="16"/>
        <v>0.65788144156281569</v>
      </c>
      <c r="X18" s="1">
        <f t="shared" si="17"/>
        <v>668.02499999999998</v>
      </c>
      <c r="Y18" s="1" t="str">
        <f t="shared" si="18"/>
        <v>鉄筋許容</v>
      </c>
      <c r="Z18" s="1">
        <f t="shared" si="19"/>
        <v>0.31777140931106973</v>
      </c>
      <c r="AA18" s="1">
        <f t="shared" si="20"/>
        <v>25.421712744885578</v>
      </c>
      <c r="AB18" s="1">
        <f t="shared" si="21"/>
        <v>688.76645867166712</v>
      </c>
      <c r="AC18" s="1">
        <f t="shared" si="22"/>
        <v>0.68876645867166708</v>
      </c>
      <c r="AD18" s="1">
        <f t="shared" si="23"/>
        <v>440.81053354986705</v>
      </c>
      <c r="AE18" s="1">
        <f>IF(Z18&gt;N18,(Z18+I18-1)/Z18*M18*E18/F18,(Z18+I18-1)/(I18-Z18))</f>
        <v>0.3459467308968055</v>
      </c>
      <c r="AF18" s="1">
        <f t="shared" si="27"/>
        <v>6950.08</v>
      </c>
      <c r="AG18" s="1">
        <f t="shared" si="28"/>
        <v>-825.12000000000012</v>
      </c>
    </row>
    <row r="19" spans="2:33" x14ac:dyDescent="0.15">
      <c r="B19" s="1">
        <f>入力データ!B19</f>
        <v>16</v>
      </c>
      <c r="C19" s="1">
        <f>入力データ!C19/100</f>
        <v>0.8</v>
      </c>
      <c r="D19" s="1">
        <f>入力データ!D19/100</f>
        <v>1</v>
      </c>
      <c r="E19" s="1">
        <f>入力データ!E19*1000</f>
        <v>8000</v>
      </c>
      <c r="F19" s="1">
        <f>入力データ!F19*1000</f>
        <v>180000</v>
      </c>
      <c r="G19" s="1">
        <f>(入力データ!C19-入力データ!H19)/100</f>
        <v>0.7</v>
      </c>
      <c r="H19" s="1">
        <f>入力データ!G19/入力データ!D19/入力データ!C19</f>
        <v>2.8650000000000004E-3</v>
      </c>
      <c r="I19" s="1">
        <f t="shared" si="4"/>
        <v>0.87499999999999989</v>
      </c>
      <c r="J19" s="1">
        <f>入力データ!I19</f>
        <v>700</v>
      </c>
      <c r="K19" s="1">
        <f t="shared" si="5"/>
        <v>0.109375</v>
      </c>
      <c r="L19" s="1">
        <f t="shared" si="6"/>
        <v>4.8611111111111112E-3</v>
      </c>
      <c r="M19" s="1">
        <f t="shared" si="7"/>
        <v>15</v>
      </c>
      <c r="N19" s="1">
        <f t="shared" si="8"/>
        <v>0.35</v>
      </c>
      <c r="O19" s="1">
        <f t="shared" si="9"/>
        <v>0.27999999999999997</v>
      </c>
      <c r="Q19" s="1">
        <f t="shared" si="10"/>
        <v>0.55599928320917491</v>
      </c>
      <c r="R19" s="1">
        <f t="shared" si="11"/>
        <v>1372.9521596873703</v>
      </c>
      <c r="S19" s="1">
        <f t="shared" si="12"/>
        <v>0.31753166538689664</v>
      </c>
      <c r="T19" s="1">
        <f t="shared" si="13"/>
        <v>805.14505963621707</v>
      </c>
      <c r="U19" s="1">
        <f t="shared" si="14"/>
        <v>0.32979761936664309</v>
      </c>
      <c r="V19" s="1">
        <f t="shared" si="15"/>
        <v>732.93551686483158</v>
      </c>
      <c r="W19" s="1">
        <f t="shared" si="16"/>
        <v>0.67211760386067976</v>
      </c>
      <c r="X19" s="1">
        <f t="shared" si="17"/>
        <v>714.89999999999986</v>
      </c>
      <c r="Y19" s="1" t="str">
        <f t="shared" si="18"/>
        <v>鉄筋許容</v>
      </c>
      <c r="Z19" s="1">
        <f t="shared" si="19"/>
        <v>0.32979761936664309</v>
      </c>
      <c r="AA19" s="1">
        <f t="shared" si="20"/>
        <v>26.383809549331449</v>
      </c>
      <c r="AB19" s="1">
        <f t="shared" si="21"/>
        <v>732.93551686483158</v>
      </c>
      <c r="AC19" s="1">
        <f t="shared" si="22"/>
        <v>0.7329355168648316</v>
      </c>
      <c r="AD19" s="1">
        <f t="shared" si="23"/>
        <v>469.0787307934923</v>
      </c>
      <c r="AE19" s="1">
        <f t="shared" si="24"/>
        <v>0.37563595949220063</v>
      </c>
      <c r="AF19" s="1">
        <f t="shared" si="27"/>
        <v>6950.08</v>
      </c>
      <c r="AG19" s="1">
        <f t="shared" si="28"/>
        <v>-825.12000000000012</v>
      </c>
    </row>
    <row r="20" spans="2:33" x14ac:dyDescent="0.15">
      <c r="B20" s="1">
        <f>入力データ!B20</f>
        <v>17</v>
      </c>
      <c r="C20" s="1">
        <f>入力データ!C20/100</f>
        <v>0.8</v>
      </c>
      <c r="D20" s="1">
        <f>入力データ!D20/100</f>
        <v>1</v>
      </c>
      <c r="E20" s="1">
        <f>入力データ!E20*1000</f>
        <v>8000</v>
      </c>
      <c r="F20" s="1">
        <f>入力データ!F20*1000</f>
        <v>180000</v>
      </c>
      <c r="G20" s="1">
        <f>(入力データ!C20-入力データ!H20)/100</f>
        <v>0.7</v>
      </c>
      <c r="H20" s="1">
        <f>入力データ!G20/入力データ!D20/入力データ!C20</f>
        <v>2.8650000000000004E-3</v>
      </c>
      <c r="I20" s="1">
        <f t="shared" si="4"/>
        <v>0.87499999999999989</v>
      </c>
      <c r="J20" s="1">
        <f>入力データ!I20</f>
        <v>800</v>
      </c>
      <c r="K20" s="1">
        <f t="shared" si="5"/>
        <v>0.125</v>
      </c>
      <c r="L20" s="1">
        <f t="shared" si="6"/>
        <v>5.5555555555555558E-3</v>
      </c>
      <c r="M20" s="1">
        <f t="shared" si="7"/>
        <v>15</v>
      </c>
      <c r="N20" s="1">
        <f t="shared" si="8"/>
        <v>0.35</v>
      </c>
      <c r="O20" s="1">
        <f t="shared" si="9"/>
        <v>0.27999999999999997</v>
      </c>
      <c r="Q20" s="1">
        <f t="shared" si="10"/>
        <v>0.56503980436026846</v>
      </c>
      <c r="R20" s="1">
        <f t="shared" si="11"/>
        <v>1350.9852063093758</v>
      </c>
      <c r="S20" s="1">
        <f t="shared" si="12"/>
        <v>0.3348115635947308</v>
      </c>
      <c r="T20" s="1">
        <f t="shared" si="13"/>
        <v>808.9585920778693</v>
      </c>
      <c r="U20" s="1">
        <f t="shared" si="14"/>
        <v>0.34105006776616142</v>
      </c>
      <c r="V20" s="1">
        <f t="shared" si="15"/>
        <v>776.56624231893556</v>
      </c>
      <c r="W20" s="1">
        <f t="shared" si="16"/>
        <v>0.68460175248597022</v>
      </c>
      <c r="X20" s="1">
        <f t="shared" si="17"/>
        <v>761.77499999999986</v>
      </c>
      <c r="Y20" s="1" t="str">
        <f t="shared" si="18"/>
        <v>鉄筋許容</v>
      </c>
      <c r="Z20" s="1">
        <f t="shared" si="19"/>
        <v>0.34105006776616142</v>
      </c>
      <c r="AA20" s="1">
        <f t="shared" si="20"/>
        <v>27.284005421292918</v>
      </c>
      <c r="AB20" s="1">
        <f t="shared" si="21"/>
        <v>776.56624231893556</v>
      </c>
      <c r="AC20" s="1">
        <f t="shared" si="22"/>
        <v>0.77656624231893556</v>
      </c>
      <c r="AD20" s="1">
        <f t="shared" si="23"/>
        <v>497.00239508411886</v>
      </c>
      <c r="AE20" s="1">
        <f t="shared" si="24"/>
        <v>0.40462607956946806</v>
      </c>
      <c r="AF20" s="1">
        <f t="shared" si="27"/>
        <v>6950.08</v>
      </c>
      <c r="AG20" s="1">
        <f t="shared" si="28"/>
        <v>-825.12000000000012</v>
      </c>
    </row>
    <row r="21" spans="2:33" x14ac:dyDescent="0.15">
      <c r="B21" s="1">
        <f>入力データ!B21</f>
        <v>18</v>
      </c>
      <c r="C21" s="1">
        <f>入力データ!C21/100</f>
        <v>0.8</v>
      </c>
      <c r="D21" s="1">
        <f>入力データ!D21/100</f>
        <v>1</v>
      </c>
      <c r="E21" s="1">
        <f>入力データ!E21*1000</f>
        <v>8000</v>
      </c>
      <c r="F21" s="1">
        <f>入力データ!F21*1000</f>
        <v>180000</v>
      </c>
      <c r="G21" s="1">
        <f>(入力データ!C21-入力データ!H21)/100</f>
        <v>0.7</v>
      </c>
      <c r="H21" s="1">
        <f>入力データ!G21/入力データ!D21/入力データ!C21</f>
        <v>2.8650000000000004E-3</v>
      </c>
      <c r="I21" s="1">
        <f t="shared" si="4"/>
        <v>0.87499999999999989</v>
      </c>
      <c r="J21" s="1">
        <f>入力データ!I21</f>
        <v>900</v>
      </c>
      <c r="K21" s="1">
        <f t="shared" si="5"/>
        <v>0.140625</v>
      </c>
      <c r="L21" s="1">
        <f t="shared" si="6"/>
        <v>6.2500000000000003E-3</v>
      </c>
      <c r="M21" s="1">
        <f t="shared" si="7"/>
        <v>15</v>
      </c>
      <c r="N21" s="1">
        <f t="shared" si="8"/>
        <v>0.35</v>
      </c>
      <c r="O21" s="1">
        <f t="shared" si="9"/>
        <v>0.27999999999999997</v>
      </c>
      <c r="Q21" s="1">
        <f t="shared" si="10"/>
        <v>0.57437918176288583</v>
      </c>
      <c r="R21" s="1">
        <f t="shared" si="11"/>
        <v>1329.0182529313806</v>
      </c>
      <c r="S21" s="1">
        <f t="shared" si="12"/>
        <v>0.35290202027985323</v>
      </c>
      <c r="T21" s="1">
        <f t="shared" si="13"/>
        <v>813.74694881773848</v>
      </c>
      <c r="U21" s="1">
        <f t="shared" si="14"/>
        <v>0.35162343257191281</v>
      </c>
      <c r="V21" s="1">
        <f t="shared" si="15"/>
        <v>819.69465310915041</v>
      </c>
      <c r="W21" s="1">
        <f t="shared" si="16"/>
        <v>0.69563856427378967</v>
      </c>
      <c r="X21" s="1">
        <f t="shared" si="17"/>
        <v>808.64999999999986</v>
      </c>
      <c r="Y21" s="1" t="str">
        <f t="shared" si="18"/>
        <v>コン許容</v>
      </c>
      <c r="Z21" s="1">
        <f t="shared" si="19"/>
        <v>0.35290202027985323</v>
      </c>
      <c r="AA21" s="1">
        <f t="shared" si="20"/>
        <v>28.232161622388258</v>
      </c>
      <c r="AB21" s="1">
        <f t="shared" si="21"/>
        <v>813.74694881773848</v>
      </c>
      <c r="AC21" s="1">
        <f t="shared" si="22"/>
        <v>0.81374694881773846</v>
      </c>
      <c r="AD21" s="1">
        <f t="shared" si="23"/>
        <v>520.7980472433527</v>
      </c>
      <c r="AE21" s="1">
        <f t="shared" si="24"/>
        <v>0.43052935788263197</v>
      </c>
      <c r="AF21" s="1">
        <f t="shared" si="27"/>
        <v>6950.08</v>
      </c>
      <c r="AG21" s="1">
        <f t="shared" si="28"/>
        <v>-825.12000000000012</v>
      </c>
    </row>
    <row r="22" spans="2:33" x14ac:dyDescent="0.15">
      <c r="B22" s="1">
        <f>入力データ!B22</f>
        <v>19</v>
      </c>
      <c r="C22" s="1">
        <f>入力データ!C22/100</f>
        <v>0.8</v>
      </c>
      <c r="D22" s="1">
        <f>入力データ!D22/100</f>
        <v>1</v>
      </c>
      <c r="E22" s="1">
        <f>入力データ!E22*1000</f>
        <v>8000</v>
      </c>
      <c r="F22" s="1">
        <f>入力データ!F22*1000</f>
        <v>180000</v>
      </c>
      <c r="G22" s="1">
        <f>(入力データ!C22-入力データ!H22)/100</f>
        <v>0.7</v>
      </c>
      <c r="H22" s="1">
        <f>入力データ!G22/入力データ!D22/入力データ!C22</f>
        <v>2.8650000000000004E-3</v>
      </c>
      <c r="I22" s="1">
        <f t="shared" si="4"/>
        <v>0.87499999999999989</v>
      </c>
      <c r="J22" s="1">
        <f>入力データ!I22</f>
        <v>1000</v>
      </c>
      <c r="K22" s="1">
        <f t="shared" si="5"/>
        <v>0.15625</v>
      </c>
      <c r="L22" s="1">
        <f t="shared" si="6"/>
        <v>6.9444444444444441E-3</v>
      </c>
      <c r="M22" s="1">
        <f t="shared" si="7"/>
        <v>15</v>
      </c>
      <c r="N22" s="1">
        <f t="shared" si="8"/>
        <v>0.35</v>
      </c>
      <c r="O22" s="1">
        <f t="shared" si="9"/>
        <v>0.27999999999999997</v>
      </c>
      <c r="Q22" s="1">
        <f t="shared" si="10"/>
        <v>0.58403248359685922</v>
      </c>
      <c r="R22" s="1">
        <f t="shared" si="11"/>
        <v>1307.0512995533859</v>
      </c>
      <c r="S22" s="1">
        <f t="shared" si="12"/>
        <v>0.37178315044128085</v>
      </c>
      <c r="T22" s="1">
        <f t="shared" si="13"/>
        <v>819.35039719294389</v>
      </c>
      <c r="U22" s="1">
        <f t="shared" si="14"/>
        <v>0.36159522699805302</v>
      </c>
      <c r="V22" s="1">
        <f t="shared" si="15"/>
        <v>862.35270794966232</v>
      </c>
      <c r="W22" s="1">
        <f t="shared" si="16"/>
        <v>0.70546594196545964</v>
      </c>
      <c r="X22" s="1">
        <f t="shared" si="17"/>
        <v>855.52499999999986</v>
      </c>
      <c r="Y22" s="1" t="str">
        <f t="shared" si="18"/>
        <v>コン許容</v>
      </c>
      <c r="Z22" s="1">
        <f t="shared" si="19"/>
        <v>0.37178315044128085</v>
      </c>
      <c r="AA22" s="1">
        <f t="shared" si="20"/>
        <v>29.74265203530247</v>
      </c>
      <c r="AB22" s="1">
        <f t="shared" si="21"/>
        <v>819.35039719294389</v>
      </c>
      <c r="AC22" s="1">
        <f t="shared" si="22"/>
        <v>0.81935039719294389</v>
      </c>
      <c r="AD22" s="1">
        <f t="shared" si="23"/>
        <v>524.38425420348415</v>
      </c>
      <c r="AE22" s="1">
        <f t="shared" si="24"/>
        <v>0.44252166914748781</v>
      </c>
      <c r="AF22" s="1">
        <f t="shared" si="27"/>
        <v>6950.08</v>
      </c>
      <c r="AG22" s="1">
        <f t="shared" si="28"/>
        <v>-825.12000000000012</v>
      </c>
    </row>
    <row r="23" spans="2:33" x14ac:dyDescent="0.15">
      <c r="B23" s="1">
        <f>入力データ!B23</f>
        <v>20</v>
      </c>
      <c r="C23" s="1">
        <f>入力データ!C23/100</f>
        <v>0.8</v>
      </c>
      <c r="D23" s="1">
        <f>入力データ!D23/100</f>
        <v>1</v>
      </c>
      <c r="E23" s="1">
        <f>入力データ!E23*1000</f>
        <v>8000</v>
      </c>
      <c r="F23" s="1">
        <f>入力データ!F23*1000</f>
        <v>180000</v>
      </c>
      <c r="G23" s="1">
        <f>(入力データ!C23-入力データ!H23)/100</f>
        <v>0.7</v>
      </c>
      <c r="H23" s="1">
        <f>入力データ!G23/入力データ!D23/入力データ!C23</f>
        <v>2.8650000000000004E-3</v>
      </c>
      <c r="I23" s="1">
        <f t="shared" si="4"/>
        <v>0.87499999999999989</v>
      </c>
      <c r="J23" s="1">
        <f>入力データ!I23</f>
        <v>1100</v>
      </c>
      <c r="K23" s="1">
        <f t="shared" si="5"/>
        <v>0.171875</v>
      </c>
      <c r="L23" s="1">
        <f t="shared" si="6"/>
        <v>7.6388888888888886E-3</v>
      </c>
      <c r="M23" s="1">
        <f t="shared" si="7"/>
        <v>15</v>
      </c>
      <c r="N23" s="1">
        <f t="shared" si="8"/>
        <v>0.35</v>
      </c>
      <c r="O23" s="1">
        <f t="shared" si="9"/>
        <v>0.27999999999999997</v>
      </c>
      <c r="Q23" s="1">
        <f t="shared" si="10"/>
        <v>0.59401580833082623</v>
      </c>
      <c r="R23" s="1">
        <f t="shared" si="11"/>
        <v>1285.0843461753911</v>
      </c>
      <c r="S23" s="1">
        <f t="shared" si="12"/>
        <v>0.39142967365492137</v>
      </c>
      <c r="T23" s="1">
        <f t="shared" si="13"/>
        <v>825.59689428149807</v>
      </c>
      <c r="U23" s="1">
        <f t="shared" si="14"/>
        <v>0.3710298312522714</v>
      </c>
      <c r="V23" s="1">
        <f t="shared" si="15"/>
        <v>904.56896123175511</v>
      </c>
      <c r="W23" s="1">
        <f t="shared" si="16"/>
        <v>0.7142723570478724</v>
      </c>
      <c r="X23" s="1">
        <f t="shared" si="17"/>
        <v>902.39999999999975</v>
      </c>
      <c r="Y23" s="1" t="str">
        <f t="shared" si="18"/>
        <v>コン許容</v>
      </c>
      <c r="Z23" s="1">
        <f t="shared" si="19"/>
        <v>0.39142967365492137</v>
      </c>
      <c r="AA23" s="1">
        <f t="shared" si="20"/>
        <v>31.314373892393711</v>
      </c>
      <c r="AB23" s="1">
        <f t="shared" si="21"/>
        <v>825.59689428149807</v>
      </c>
      <c r="AC23" s="1">
        <f t="shared" si="22"/>
        <v>0.82559689428149807</v>
      </c>
      <c r="AD23" s="1">
        <f t="shared" si="23"/>
        <v>528.38201234015889</v>
      </c>
      <c r="AE23" s="1">
        <f t="shared" si="24"/>
        <v>0.45377188902955057</v>
      </c>
      <c r="AF23" s="1">
        <f t="shared" si="27"/>
        <v>6950.08</v>
      </c>
      <c r="AG23" s="1">
        <f t="shared" si="28"/>
        <v>-825.12000000000012</v>
      </c>
    </row>
    <row r="24" spans="2:33" x14ac:dyDescent="0.15">
      <c r="B24" s="1">
        <f>入力データ!B24</f>
        <v>21</v>
      </c>
      <c r="C24" s="1">
        <f>入力データ!C24/100</f>
        <v>0.8</v>
      </c>
      <c r="D24" s="1">
        <f>入力データ!D24/100</f>
        <v>1</v>
      </c>
      <c r="E24" s="1">
        <f>入力データ!E24*1000</f>
        <v>8000</v>
      </c>
      <c r="F24" s="1">
        <f>入力データ!F24*1000</f>
        <v>180000</v>
      </c>
      <c r="G24" s="1">
        <f>(入力データ!C24-入力データ!H24)/100</f>
        <v>0.7</v>
      </c>
      <c r="H24" s="1">
        <f>入力データ!G24/入力データ!D24/入力データ!C24</f>
        <v>2.8650000000000004E-3</v>
      </c>
      <c r="I24" s="1">
        <f t="shared" si="4"/>
        <v>0.87499999999999989</v>
      </c>
      <c r="J24" s="1">
        <f>入力データ!I24</f>
        <v>1200</v>
      </c>
      <c r="K24" s="1">
        <f t="shared" si="5"/>
        <v>0.1875</v>
      </c>
      <c r="L24" s="1">
        <f t="shared" si="6"/>
        <v>8.3333333333333332E-3</v>
      </c>
      <c r="M24" s="1">
        <f t="shared" si="7"/>
        <v>15</v>
      </c>
      <c r="N24" s="1">
        <f t="shared" si="8"/>
        <v>0.35</v>
      </c>
      <c r="O24" s="1">
        <f t="shared" si="9"/>
        <v>0.27999999999999997</v>
      </c>
      <c r="Q24" s="1">
        <f t="shared" si="10"/>
        <v>0.60434637431131388</v>
      </c>
      <c r="R24" s="1">
        <f t="shared" si="11"/>
        <v>1263.1173927973966</v>
      </c>
      <c r="S24" s="1">
        <f t="shared" si="12"/>
        <v>0.41181182894452228</v>
      </c>
      <c r="T24" s="1">
        <f t="shared" si="13"/>
        <v>832.30582217345545</v>
      </c>
      <c r="U24" s="1">
        <f t="shared" si="14"/>
        <v>0.37998138561088468</v>
      </c>
      <c r="V24" s="1">
        <f t="shared" si="15"/>
        <v>946.36908255896299</v>
      </c>
      <c r="W24" s="1">
        <f t="shared" si="16"/>
        <v>0.72220905427826498</v>
      </c>
      <c r="X24" s="1">
        <f t="shared" si="17"/>
        <v>949.27499999999986</v>
      </c>
      <c r="Y24" s="1" t="str">
        <f t="shared" si="18"/>
        <v>コン許容</v>
      </c>
      <c r="Z24" s="1">
        <f t="shared" si="19"/>
        <v>0.41181182894452228</v>
      </c>
      <c r="AA24" s="1">
        <f t="shared" si="20"/>
        <v>32.944946315561786</v>
      </c>
      <c r="AB24" s="1">
        <f t="shared" si="21"/>
        <v>832.30582217345545</v>
      </c>
      <c r="AC24" s="1">
        <f t="shared" si="22"/>
        <v>0.8323058221734555</v>
      </c>
      <c r="AD24" s="1">
        <f t="shared" si="23"/>
        <v>532.67572619101156</v>
      </c>
      <c r="AE24" s="1">
        <f t="shared" si="24"/>
        <v>0.46430887246022629</v>
      </c>
      <c r="AF24" s="1">
        <f t="shared" si="27"/>
        <v>6950.08</v>
      </c>
      <c r="AG24" s="1">
        <f t="shared" si="28"/>
        <v>-825.12000000000012</v>
      </c>
    </row>
    <row r="25" spans="2:33" x14ac:dyDescent="0.15">
      <c r="B25" s="1">
        <f>入力データ!B25</f>
        <v>22</v>
      </c>
      <c r="C25" s="1">
        <f>入力データ!C25/100</f>
        <v>0.8</v>
      </c>
      <c r="D25" s="1">
        <f>入力データ!D25/100</f>
        <v>1</v>
      </c>
      <c r="E25" s="1">
        <f>入力データ!E25*1000</f>
        <v>8000</v>
      </c>
      <c r="F25" s="1">
        <f>入力データ!F25*1000</f>
        <v>180000</v>
      </c>
      <c r="G25" s="1">
        <f>(入力データ!C25-入力データ!H25)/100</f>
        <v>0.7</v>
      </c>
      <c r="H25" s="1">
        <f>入力データ!G25/入力データ!D25/入力データ!C25</f>
        <v>2.8650000000000004E-3</v>
      </c>
      <c r="I25" s="1">
        <f t="shared" si="4"/>
        <v>0.87499999999999989</v>
      </c>
      <c r="J25" s="1">
        <f>入力データ!I25</f>
        <v>1300</v>
      </c>
      <c r="K25" s="1">
        <f t="shared" si="5"/>
        <v>0.203125</v>
      </c>
      <c r="L25" s="1">
        <f t="shared" si="6"/>
        <v>9.0277777777777769E-3</v>
      </c>
      <c r="M25" s="1">
        <f t="shared" si="7"/>
        <v>15</v>
      </c>
      <c r="N25" s="1">
        <f t="shared" si="8"/>
        <v>0.35</v>
      </c>
      <c r="O25" s="1">
        <f t="shared" si="9"/>
        <v>0.27999999999999997</v>
      </c>
      <c r="Q25" s="1">
        <f t="shared" si="10"/>
        <v>0.61504261886557354</v>
      </c>
      <c r="R25" s="1">
        <f t="shared" si="11"/>
        <v>1241.1504394194023</v>
      </c>
      <c r="S25" s="1">
        <f t="shared" si="12"/>
        <v>0.43289636548703825</v>
      </c>
      <c r="T25" s="1">
        <f t="shared" si="13"/>
        <v>839.29170781114453</v>
      </c>
      <c r="U25" s="1">
        <f t="shared" si="14"/>
        <v>0.38849591439383563</v>
      </c>
      <c r="V25" s="1">
        <f t="shared" si="15"/>
        <v>987.77627429958648</v>
      </c>
      <c r="W25" s="1">
        <f t="shared" si="16"/>
        <v>0.72939881042011745</v>
      </c>
      <c r="X25" s="1">
        <f t="shared" si="17"/>
        <v>996.14999999999975</v>
      </c>
      <c r="Y25" s="1" t="str">
        <f t="shared" si="18"/>
        <v>コン許容</v>
      </c>
      <c r="Z25" s="1">
        <f t="shared" si="19"/>
        <v>0.43289636548703825</v>
      </c>
      <c r="AA25" s="1">
        <f t="shared" si="20"/>
        <v>34.631709238963062</v>
      </c>
      <c r="AB25" s="1">
        <f t="shared" si="21"/>
        <v>839.29170781114453</v>
      </c>
      <c r="AC25" s="1">
        <f t="shared" si="22"/>
        <v>0.83929170781114448</v>
      </c>
      <c r="AD25" s="1">
        <f t="shared" si="23"/>
        <v>537.1466929991326</v>
      </c>
      <c r="AE25" s="1">
        <f t="shared" si="24"/>
        <v>0.47416485797262126</v>
      </c>
      <c r="AF25" s="1">
        <f t="shared" si="27"/>
        <v>6950.08</v>
      </c>
      <c r="AG25" s="1">
        <f t="shared" si="28"/>
        <v>-825.12000000000012</v>
      </c>
    </row>
    <row r="26" spans="2:33" x14ac:dyDescent="0.15">
      <c r="B26" s="1">
        <f>入力データ!B26</f>
        <v>23</v>
      </c>
      <c r="C26" s="1">
        <f>入力データ!C26/100</f>
        <v>0.8</v>
      </c>
      <c r="D26" s="1">
        <f>入力データ!D26/100</f>
        <v>1</v>
      </c>
      <c r="E26" s="1">
        <f>入力データ!E26*1000</f>
        <v>8000</v>
      </c>
      <c r="F26" s="1">
        <f>入力データ!F26*1000</f>
        <v>180000</v>
      </c>
      <c r="G26" s="1">
        <f>(入力データ!C26-入力データ!H26)/100</f>
        <v>0.7</v>
      </c>
      <c r="H26" s="1">
        <f>入力データ!G26/入力データ!D26/入力データ!C26</f>
        <v>2.8650000000000004E-3</v>
      </c>
      <c r="I26" s="1">
        <f t="shared" si="4"/>
        <v>0.87499999999999989</v>
      </c>
      <c r="J26" s="1">
        <f>入力データ!I26</f>
        <v>1400</v>
      </c>
      <c r="K26" s="1">
        <f t="shared" si="5"/>
        <v>0.21875</v>
      </c>
      <c r="L26" s="1">
        <f t="shared" si="6"/>
        <v>9.7222222222222224E-3</v>
      </c>
      <c r="M26" s="1">
        <f t="shared" si="7"/>
        <v>15</v>
      </c>
      <c r="N26" s="1">
        <f t="shared" si="8"/>
        <v>0.35</v>
      </c>
      <c r="O26" s="1">
        <f t="shared" si="9"/>
        <v>0.27999999999999997</v>
      </c>
      <c r="Q26" s="1">
        <f t="shared" si="10"/>
        <v>0.62612430811808117</v>
      </c>
      <c r="R26" s="1">
        <f t="shared" si="11"/>
        <v>1219.1834860414076</v>
      </c>
      <c r="S26" s="1">
        <f t="shared" si="12"/>
        <v>0.4546475415472363</v>
      </c>
      <c r="T26" s="1">
        <f t="shared" si="13"/>
        <v>846.3677179551853</v>
      </c>
      <c r="U26" s="1">
        <f t="shared" si="14"/>
        <v>0.39661291661127318</v>
      </c>
      <c r="V26" s="1">
        <f t="shared" si="15"/>
        <v>1028.8116111950687</v>
      </c>
      <c r="W26" s="1">
        <f t="shared" si="16"/>
        <v>0.73594233120011499</v>
      </c>
      <c r="X26" s="1">
        <f t="shared" si="17"/>
        <v>1043.0249999999999</v>
      </c>
      <c r="Y26" s="1" t="str">
        <f t="shared" si="18"/>
        <v>コン許容</v>
      </c>
      <c r="Z26" s="1">
        <f t="shared" si="19"/>
        <v>0.4546475415472363</v>
      </c>
      <c r="AA26" s="1">
        <f t="shared" si="20"/>
        <v>36.371803323778906</v>
      </c>
      <c r="AB26" s="1">
        <f t="shared" si="21"/>
        <v>846.3677179551853</v>
      </c>
      <c r="AC26" s="1">
        <f t="shared" si="22"/>
        <v>0.84636771795518528</v>
      </c>
      <c r="AD26" s="1">
        <f t="shared" si="23"/>
        <v>541.67533949131871</v>
      </c>
      <c r="AE26" s="1">
        <f t="shared" si="24"/>
        <v>0.48337449917855685</v>
      </c>
      <c r="AF26" s="1">
        <f t="shared" si="27"/>
        <v>6950.08</v>
      </c>
      <c r="AG26" s="1">
        <f t="shared" si="28"/>
        <v>-825.12000000000012</v>
      </c>
    </row>
    <row r="27" spans="2:33" x14ac:dyDescent="0.15">
      <c r="B27" s="1">
        <f>入力データ!B27</f>
        <v>24</v>
      </c>
      <c r="C27" s="1">
        <f>入力データ!C27/100</f>
        <v>0.8</v>
      </c>
      <c r="D27" s="1">
        <f>入力データ!D27/100</f>
        <v>1</v>
      </c>
      <c r="E27" s="1">
        <f>入力データ!E27*1000</f>
        <v>8000</v>
      </c>
      <c r="F27" s="1">
        <f>入力データ!F27*1000</f>
        <v>180000</v>
      </c>
      <c r="G27" s="1">
        <f>(入力データ!C27-入力データ!H27)/100</f>
        <v>0.7</v>
      </c>
      <c r="H27" s="1">
        <f>入力データ!G27/入力データ!D27/入力データ!C27</f>
        <v>2.8650000000000004E-3</v>
      </c>
      <c r="I27" s="1">
        <f t="shared" si="4"/>
        <v>0.87499999999999989</v>
      </c>
      <c r="J27" s="1">
        <f>入力データ!I27</f>
        <v>1500</v>
      </c>
      <c r="K27" s="1">
        <f t="shared" si="5"/>
        <v>0.234375</v>
      </c>
      <c r="L27" s="1">
        <f t="shared" si="6"/>
        <v>1.0416666666666666E-2</v>
      </c>
      <c r="M27" s="1">
        <f t="shared" si="7"/>
        <v>15</v>
      </c>
      <c r="N27" s="1">
        <f t="shared" si="8"/>
        <v>0.35</v>
      </c>
      <c r="O27" s="1">
        <f t="shared" si="9"/>
        <v>0.27999999999999997</v>
      </c>
      <c r="Q27" s="1">
        <f t="shared" si="10"/>
        <v>0.63761265889675012</v>
      </c>
      <c r="R27" s="1">
        <f t="shared" si="11"/>
        <v>1197.2165326634131</v>
      </c>
      <c r="S27" s="1">
        <f t="shared" si="12"/>
        <v>0.47702807458239033</v>
      </c>
      <c r="T27" s="1">
        <f t="shared" si="13"/>
        <v>853.34877115025961</v>
      </c>
      <c r="U27" s="1">
        <f t="shared" si="14"/>
        <v>0.40436657816500232</v>
      </c>
      <c r="V27" s="1">
        <f t="shared" si="15"/>
        <v>1069.4943195552751</v>
      </c>
      <c r="W27" s="1">
        <f t="shared" si="16"/>
        <v>0.74192299752270841</v>
      </c>
      <c r="X27" s="1">
        <f t="shared" si="17"/>
        <v>1089.8999999999999</v>
      </c>
      <c r="Y27" s="1" t="str">
        <f t="shared" si="18"/>
        <v>コン許容</v>
      </c>
      <c r="Z27" s="1">
        <f t="shared" si="19"/>
        <v>0.47702807458239033</v>
      </c>
      <c r="AA27" s="1">
        <f t="shared" si="20"/>
        <v>38.162245966591229</v>
      </c>
      <c r="AB27" s="1">
        <f t="shared" si="21"/>
        <v>853.34877115025961</v>
      </c>
      <c r="AC27" s="1">
        <f t="shared" si="22"/>
        <v>0.85334877115025964</v>
      </c>
      <c r="AD27" s="1">
        <f t="shared" si="23"/>
        <v>546.14321353616629</v>
      </c>
      <c r="AE27" s="1">
        <f t="shared" si="24"/>
        <v>0.49197394358891755</v>
      </c>
      <c r="AF27" s="1">
        <f t="shared" si="27"/>
        <v>6950.08</v>
      </c>
      <c r="AG27" s="1">
        <f t="shared" si="28"/>
        <v>-825.12000000000012</v>
      </c>
    </row>
    <row r="28" spans="2:33" x14ac:dyDescent="0.15">
      <c r="B28" s="1">
        <f>入力データ!B28</f>
        <v>25</v>
      </c>
      <c r="C28" s="1">
        <f>入力データ!C28/100</f>
        <v>0.8</v>
      </c>
      <c r="D28" s="1">
        <f>入力データ!D28/100</f>
        <v>1</v>
      </c>
      <c r="E28" s="1">
        <f>入力データ!E28*1000</f>
        <v>8000</v>
      </c>
      <c r="F28" s="1">
        <f>入力データ!F28*1000</f>
        <v>180000</v>
      </c>
      <c r="G28" s="1">
        <f>(入力データ!C28-入力データ!H28)/100</f>
        <v>0.7</v>
      </c>
      <c r="H28" s="1">
        <f>入力データ!G28/入力データ!D28/入力データ!C28</f>
        <v>2.8650000000000004E-3</v>
      </c>
      <c r="I28" s="1">
        <f t="shared" si="4"/>
        <v>0.87499999999999989</v>
      </c>
      <c r="J28" s="1">
        <f>入力データ!I28</f>
        <v>1600</v>
      </c>
      <c r="K28" s="1">
        <f t="shared" si="5"/>
        <v>0.25</v>
      </c>
      <c r="L28" s="1">
        <f t="shared" si="6"/>
        <v>1.1111111111111112E-2</v>
      </c>
      <c r="M28" s="1">
        <f t="shared" si="7"/>
        <v>15</v>
      </c>
      <c r="N28" s="1">
        <f t="shared" si="8"/>
        <v>0.35</v>
      </c>
      <c r="O28" s="1">
        <f t="shared" si="9"/>
        <v>0.27999999999999997</v>
      </c>
      <c r="Q28" s="1">
        <f t="shared" si="10"/>
        <v>0.64953047431066457</v>
      </c>
      <c r="R28" s="1">
        <f t="shared" si="11"/>
        <v>1175.2495792854181</v>
      </c>
      <c r="S28" s="1">
        <f t="shared" si="12"/>
        <v>0.5</v>
      </c>
      <c r="T28" s="1">
        <f t="shared" si="13"/>
        <v>860.05416666666656</v>
      </c>
      <c r="U28" s="1">
        <f t="shared" si="14"/>
        <v>0.41178671001382883</v>
      </c>
      <c r="V28" s="1">
        <f t="shared" si="15"/>
        <v>1109.8420090268075</v>
      </c>
      <c r="W28" s="1">
        <f t="shared" si="16"/>
        <v>0.74741043742165325</v>
      </c>
      <c r="X28" s="1">
        <f t="shared" si="17"/>
        <v>1136.7749999999999</v>
      </c>
      <c r="Y28" s="1" t="str">
        <f t="shared" si="18"/>
        <v>コン許容</v>
      </c>
      <c r="Z28" s="1">
        <f t="shared" si="19"/>
        <v>0.5</v>
      </c>
      <c r="AA28" s="1">
        <f t="shared" si="20"/>
        <v>40</v>
      </c>
      <c r="AB28" s="1">
        <f t="shared" si="21"/>
        <v>860.05416666666656</v>
      </c>
      <c r="AC28" s="1">
        <f t="shared" si="22"/>
        <v>0.86005416666666656</v>
      </c>
      <c r="AD28" s="1">
        <f t="shared" si="23"/>
        <v>550.43466666666666</v>
      </c>
      <c r="AE28" s="1">
        <f t="shared" si="24"/>
        <v>0.5</v>
      </c>
      <c r="AF28" s="1">
        <f t="shared" si="27"/>
        <v>6950.08</v>
      </c>
      <c r="AG28" s="1">
        <f t="shared" si="28"/>
        <v>-825.12000000000012</v>
      </c>
    </row>
    <row r="29" spans="2:33" x14ac:dyDescent="0.15">
      <c r="B29" s="1">
        <f>入力データ!B29</f>
        <v>26</v>
      </c>
      <c r="C29" s="1">
        <f>入力データ!C29/100</f>
        <v>0.8</v>
      </c>
      <c r="D29" s="1">
        <f>入力データ!D29/100</f>
        <v>1</v>
      </c>
      <c r="E29" s="1">
        <f>入力データ!E29*1000</f>
        <v>8000</v>
      </c>
      <c r="F29" s="1">
        <f>入力データ!F29*1000</f>
        <v>180000</v>
      </c>
      <c r="G29" s="1">
        <f>(入力データ!C29-入力データ!H29)/100</f>
        <v>0.7</v>
      </c>
      <c r="H29" s="1">
        <f>入力データ!G29/入力データ!D29/入力データ!C29</f>
        <v>2.8650000000000004E-3</v>
      </c>
      <c r="I29" s="1">
        <f t="shared" si="4"/>
        <v>0.87499999999999989</v>
      </c>
      <c r="J29" s="1">
        <f>入力データ!I29</f>
        <v>1700</v>
      </c>
      <c r="K29" s="1">
        <f t="shared" si="5"/>
        <v>0.265625</v>
      </c>
      <c r="L29" s="1">
        <f t="shared" si="6"/>
        <v>1.1805555555555555E-2</v>
      </c>
      <c r="M29" s="1">
        <f t="shared" si="7"/>
        <v>15</v>
      </c>
      <c r="N29" s="1">
        <f t="shared" si="8"/>
        <v>0.35</v>
      </c>
      <c r="O29" s="1">
        <f t="shared" si="9"/>
        <v>0.27999999999999997</v>
      </c>
      <c r="Q29" s="1">
        <f t="shared" si="10"/>
        <v>0.66190229482217411</v>
      </c>
      <c r="R29" s="1">
        <f t="shared" si="11"/>
        <v>1153.2826259074234</v>
      </c>
      <c r="S29" s="1">
        <f t="shared" si="12"/>
        <v>0.52352541169816846</v>
      </c>
      <c r="T29" s="1">
        <f t="shared" si="13"/>
        <v>866.3096859651273</v>
      </c>
      <c r="U29" s="1">
        <f t="shared" si="14"/>
        <v>0.41889948430912161</v>
      </c>
      <c r="V29" s="1">
        <f t="shared" si="15"/>
        <v>1149.8708666931329</v>
      </c>
      <c r="W29" s="1">
        <f t="shared" si="16"/>
        <v>0.75246324927132169</v>
      </c>
      <c r="X29" s="1">
        <f t="shared" si="17"/>
        <v>1183.6499999999996</v>
      </c>
      <c r="Y29" s="1" t="str">
        <f t="shared" si="18"/>
        <v>コン許容</v>
      </c>
      <c r="Z29" s="1">
        <f t="shared" si="19"/>
        <v>0.52352541169816846</v>
      </c>
      <c r="AA29" s="1">
        <f t="shared" si="20"/>
        <v>41.882032935853481</v>
      </c>
      <c r="AB29" s="1">
        <f t="shared" si="21"/>
        <v>866.3096859651273</v>
      </c>
      <c r="AC29" s="1">
        <f t="shared" si="22"/>
        <v>0.86630968596512725</v>
      </c>
      <c r="AD29" s="1">
        <f t="shared" si="23"/>
        <v>554.43819901768154</v>
      </c>
      <c r="AE29" s="1">
        <f t="shared" si="24"/>
        <v>0.50748942049818802</v>
      </c>
      <c r="AF29" s="1">
        <f t="shared" si="27"/>
        <v>6950.08</v>
      </c>
      <c r="AG29" s="1">
        <f t="shared" si="28"/>
        <v>-825.12000000000012</v>
      </c>
    </row>
    <row r="30" spans="2:33" x14ac:dyDescent="0.15">
      <c r="B30" s="1">
        <f>入力データ!B30</f>
        <v>27</v>
      </c>
      <c r="C30" s="1">
        <f>入力データ!C30/100</f>
        <v>0.8</v>
      </c>
      <c r="D30" s="1">
        <f>入力データ!D30/100</f>
        <v>1</v>
      </c>
      <c r="E30" s="1">
        <f>入力データ!E30*1000</f>
        <v>8000</v>
      </c>
      <c r="F30" s="1">
        <f>入力データ!F30*1000</f>
        <v>180000</v>
      </c>
      <c r="G30" s="1">
        <f>(入力データ!C30-入力データ!H30)/100</f>
        <v>0.7</v>
      </c>
      <c r="H30" s="1">
        <f>入力データ!G30/入力データ!D30/入力データ!C30</f>
        <v>2.8650000000000004E-3</v>
      </c>
      <c r="I30" s="1">
        <f t="shared" si="4"/>
        <v>0.87499999999999989</v>
      </c>
      <c r="J30" s="1">
        <f>入力データ!I30</f>
        <v>1800</v>
      </c>
      <c r="K30" s="1">
        <f t="shared" si="5"/>
        <v>0.28125</v>
      </c>
      <c r="L30" s="1">
        <f t="shared" si="6"/>
        <v>1.2500000000000001E-2</v>
      </c>
      <c r="M30" s="1">
        <f t="shared" si="7"/>
        <v>15</v>
      </c>
      <c r="N30" s="1">
        <f t="shared" si="8"/>
        <v>0.35</v>
      </c>
      <c r="O30" s="1">
        <f t="shared" si="9"/>
        <v>0.27999999999999997</v>
      </c>
      <c r="Q30" s="1">
        <f t="shared" si="10"/>
        <v>0.67475456691934887</v>
      </c>
      <c r="R30" s="1">
        <f t="shared" si="11"/>
        <v>1131.3156725294284</v>
      </c>
      <c r="S30" s="1">
        <f t="shared" si="12"/>
        <v>0.54756707197806609</v>
      </c>
      <c r="T30" s="1">
        <f t="shared" si="13"/>
        <v>871.9491688452797</v>
      </c>
      <c r="U30" s="1">
        <f t="shared" si="14"/>
        <v>0.42572801917680442</v>
      </c>
      <c r="V30" s="1">
        <f t="shared" si="15"/>
        <v>1189.5958209376124</v>
      </c>
      <c r="W30" s="1">
        <f t="shared" si="16"/>
        <v>0.75713110257816763</v>
      </c>
      <c r="X30" s="1">
        <f t="shared" si="17"/>
        <v>1230.5249999999999</v>
      </c>
      <c r="Y30" s="1" t="str">
        <f t="shared" si="18"/>
        <v>コン許容</v>
      </c>
      <c r="Z30" s="1">
        <f t="shared" si="19"/>
        <v>0.54756707197806609</v>
      </c>
      <c r="AA30" s="1">
        <f t="shared" si="20"/>
        <v>43.805365758245287</v>
      </c>
      <c r="AB30" s="1">
        <f t="shared" si="21"/>
        <v>871.9491688452797</v>
      </c>
      <c r="AC30" s="1">
        <f t="shared" si="22"/>
        <v>0.87194916884527973</v>
      </c>
      <c r="AD30" s="1">
        <f t="shared" si="23"/>
        <v>558.0474680609791</v>
      </c>
      <c r="AE30" s="1">
        <f t="shared" si="24"/>
        <v>0.51447830911570092</v>
      </c>
      <c r="AF30" s="1">
        <f t="shared" si="27"/>
        <v>6950.08</v>
      </c>
      <c r="AG30" s="1">
        <f t="shared" si="28"/>
        <v>-825.12000000000012</v>
      </c>
    </row>
    <row r="31" spans="2:33" x14ac:dyDescent="0.15">
      <c r="B31" s="1">
        <f>入力データ!B31</f>
        <v>28</v>
      </c>
      <c r="C31" s="1">
        <f>入力データ!C31/100</f>
        <v>0.8</v>
      </c>
      <c r="D31" s="1">
        <f>入力データ!D31/100</f>
        <v>1</v>
      </c>
      <c r="E31" s="1">
        <f>入力データ!E31*1000</f>
        <v>8000</v>
      </c>
      <c r="F31" s="1">
        <f>入力データ!F31*1000</f>
        <v>180000</v>
      </c>
      <c r="G31" s="1">
        <f>(入力データ!C31-入力データ!H31)/100</f>
        <v>0.7</v>
      </c>
      <c r="H31" s="1">
        <f>入力データ!G31/入力データ!D31/入力データ!C31</f>
        <v>2.8650000000000004E-3</v>
      </c>
      <c r="I31" s="1">
        <f t="shared" si="4"/>
        <v>0.87499999999999989</v>
      </c>
      <c r="J31" s="1">
        <f>入力データ!I31</f>
        <v>1900</v>
      </c>
      <c r="K31" s="1">
        <f t="shared" si="5"/>
        <v>0.296875</v>
      </c>
      <c r="L31" s="1">
        <f t="shared" si="6"/>
        <v>1.3194444444444444E-2</v>
      </c>
      <c r="M31" s="1">
        <f t="shared" si="7"/>
        <v>15</v>
      </c>
      <c r="N31" s="1">
        <f t="shared" si="8"/>
        <v>0.35</v>
      </c>
      <c r="O31" s="1">
        <f t="shared" si="9"/>
        <v>0.27999999999999997</v>
      </c>
      <c r="Q31" s="1">
        <f t="shared" si="10"/>
        <v>0.68811583182840663</v>
      </c>
      <c r="R31" s="1">
        <f t="shared" si="11"/>
        <v>1109.3487191514337</v>
      </c>
      <c r="S31" s="1">
        <f t="shared" si="12"/>
        <v>0.57208889025621046</v>
      </c>
      <c r="T31" s="1">
        <f t="shared" si="13"/>
        <v>876.81560091121446</v>
      </c>
      <c r="U31" s="1">
        <f t="shared" si="14"/>
        <v>0.43229284846324573</v>
      </c>
      <c r="V31" s="1">
        <f t="shared" si="15"/>
        <v>1229.0306807972886</v>
      </c>
      <c r="W31" s="1">
        <f t="shared" si="16"/>
        <v>0.76145637623297324</v>
      </c>
      <c r="X31" s="1">
        <f t="shared" si="17"/>
        <v>1277.3999999999999</v>
      </c>
      <c r="Y31" s="1" t="str">
        <f t="shared" si="18"/>
        <v>コン許容</v>
      </c>
      <c r="Z31" s="1">
        <f t="shared" si="19"/>
        <v>0.57208889025621046</v>
      </c>
      <c r="AA31" s="1">
        <f t="shared" si="20"/>
        <v>45.767111220496837</v>
      </c>
      <c r="AB31" s="1">
        <f t="shared" si="21"/>
        <v>876.81560091121446</v>
      </c>
      <c r="AC31" s="1">
        <f t="shared" si="22"/>
        <v>0.87681560091121447</v>
      </c>
      <c r="AD31" s="1">
        <f t="shared" si="23"/>
        <v>561.1619845831774</v>
      </c>
      <c r="AE31" s="1">
        <f>IF(Z31&gt;N31,(Z31+I31-1)/Z31*M31*E31/F31,(Z31+I31-1)/(I31-Z31))</f>
        <v>0.52100165769225282</v>
      </c>
      <c r="AF31" s="1">
        <f t="shared" si="27"/>
        <v>6950.08</v>
      </c>
      <c r="AG31" s="1">
        <f t="shared" si="28"/>
        <v>-825.12000000000012</v>
      </c>
    </row>
    <row r="32" spans="2:33" x14ac:dyDescent="0.15">
      <c r="B32" s="1">
        <f>入力データ!B32</f>
        <v>29</v>
      </c>
      <c r="C32" s="1">
        <f>入力データ!C32/100</f>
        <v>0.8</v>
      </c>
      <c r="D32" s="1">
        <f>入力データ!D32/100</f>
        <v>1</v>
      </c>
      <c r="E32" s="1">
        <f>入力データ!E32*1000</f>
        <v>8000</v>
      </c>
      <c r="F32" s="1">
        <f>入力データ!F32*1000</f>
        <v>180000</v>
      </c>
      <c r="G32" s="1">
        <f>(入力データ!C32-入力データ!H32)/100</f>
        <v>0.7</v>
      </c>
      <c r="H32" s="1">
        <f>入力データ!G32/入力データ!D32/入力データ!C32</f>
        <v>2.8650000000000004E-3</v>
      </c>
      <c r="I32" s="1">
        <f t="shared" si="4"/>
        <v>0.87499999999999989</v>
      </c>
      <c r="J32" s="1">
        <f>入力データ!I32</f>
        <v>2000</v>
      </c>
      <c r="K32" s="1">
        <f t="shared" si="5"/>
        <v>0.3125</v>
      </c>
      <c r="L32" s="1">
        <f t="shared" si="6"/>
        <v>1.3888888888888888E-2</v>
      </c>
      <c r="M32" s="1">
        <f t="shared" si="7"/>
        <v>15</v>
      </c>
      <c r="N32" s="1">
        <f t="shared" si="8"/>
        <v>0.35</v>
      </c>
      <c r="O32" s="1">
        <f t="shared" si="9"/>
        <v>0.27999999999999997</v>
      </c>
      <c r="Q32" s="1">
        <f t="shared" si="10"/>
        <v>0.70201693710000646</v>
      </c>
      <c r="R32" s="1">
        <f t="shared" si="11"/>
        <v>1087.3817657734396</v>
      </c>
      <c r="S32" s="1">
        <f t="shared" si="12"/>
        <v>0.59705627862426303</v>
      </c>
      <c r="T32" s="1">
        <f t="shared" si="13"/>
        <v>880.76177090795034</v>
      </c>
      <c r="U32" s="1">
        <f t="shared" si="14"/>
        <v>0.4386123029008519</v>
      </c>
      <c r="V32" s="1">
        <f t="shared" si="15"/>
        <v>1268.1882552720836</v>
      </c>
      <c r="W32" s="1">
        <f t="shared" si="16"/>
        <v>0.76547544883049212</v>
      </c>
      <c r="X32" s="1">
        <f t="shared" si="17"/>
        <v>1324.2749999999996</v>
      </c>
      <c r="Y32" s="1" t="str">
        <f t="shared" si="18"/>
        <v>コン許容</v>
      </c>
      <c r="Z32" s="1">
        <f t="shared" si="19"/>
        <v>0.59705627862426303</v>
      </c>
      <c r="AA32" s="1">
        <f t="shared" si="20"/>
        <v>47.764502289941049</v>
      </c>
      <c r="AB32" s="1">
        <f t="shared" si="21"/>
        <v>880.76177090795034</v>
      </c>
      <c r="AC32" s="1">
        <f t="shared" si="22"/>
        <v>0.88076177090795038</v>
      </c>
      <c r="AD32" s="1">
        <f t="shared" si="23"/>
        <v>563.68753338108831</v>
      </c>
      <c r="AE32" s="1">
        <f t="shared" si="24"/>
        <v>0.52709300113994284</v>
      </c>
      <c r="AF32" s="1">
        <f t="shared" si="27"/>
        <v>6950.08</v>
      </c>
      <c r="AG32" s="1">
        <f t="shared" si="28"/>
        <v>-825.12000000000012</v>
      </c>
    </row>
    <row r="33" spans="2:33" x14ac:dyDescent="0.15">
      <c r="B33" s="1">
        <f>入力データ!B33</f>
        <v>30</v>
      </c>
      <c r="C33" s="1">
        <f>入力データ!C33/100</f>
        <v>0.8</v>
      </c>
      <c r="D33" s="1">
        <f>入力データ!D33/100</f>
        <v>1</v>
      </c>
      <c r="E33" s="1">
        <f>入力データ!E33*1000</f>
        <v>8000</v>
      </c>
      <c r="F33" s="1">
        <f>入力データ!F33*1000</f>
        <v>180000</v>
      </c>
      <c r="G33" s="1">
        <f>(入力データ!C33-入力データ!H33)/100</f>
        <v>0.7</v>
      </c>
      <c r="H33" s="1">
        <f>入力データ!G33/入力データ!D33/入力データ!C33</f>
        <v>2.8650000000000004E-3</v>
      </c>
      <c r="I33" s="1">
        <f t="shared" si="4"/>
        <v>0.87499999999999989</v>
      </c>
      <c r="J33" s="1">
        <f>入力データ!I33</f>
        <v>2100</v>
      </c>
      <c r="K33" s="1">
        <f t="shared" si="5"/>
        <v>0.328125</v>
      </c>
      <c r="L33" s="1">
        <f t="shared" si="6"/>
        <v>1.4583333333333334E-2</v>
      </c>
      <c r="M33" s="1">
        <f t="shared" si="7"/>
        <v>15</v>
      </c>
      <c r="N33" s="1">
        <f t="shared" si="8"/>
        <v>0.35</v>
      </c>
      <c r="O33" s="1">
        <f t="shared" si="9"/>
        <v>0.27999999999999997</v>
      </c>
      <c r="Q33" s="1">
        <f t="shared" si="10"/>
        <v>0.71649127437073201</v>
      </c>
      <c r="R33" s="1">
        <f t="shared" si="11"/>
        <v>1065.4148123954449</v>
      </c>
      <c r="S33" s="1">
        <f t="shared" si="12"/>
        <v>0.62243639775817372</v>
      </c>
      <c r="T33" s="1">
        <f t="shared" si="13"/>
        <v>883.65056732206415</v>
      </c>
      <c r="U33" s="1">
        <f t="shared" si="14"/>
        <v>0.44470282225249186</v>
      </c>
      <c r="V33" s="1">
        <f t="shared" si="15"/>
        <v>1307.0804561056057</v>
      </c>
      <c r="W33" s="1">
        <f t="shared" si="16"/>
        <v>0.76921972431900221</v>
      </c>
      <c r="X33" s="1">
        <f t="shared" si="17"/>
        <v>1371.1499999999999</v>
      </c>
      <c r="Y33" s="1" t="str">
        <f t="shared" si="18"/>
        <v>コン許容</v>
      </c>
      <c r="Z33" s="1">
        <f t="shared" si="19"/>
        <v>0.62243639775817372</v>
      </c>
      <c r="AA33" s="1">
        <f t="shared" si="20"/>
        <v>49.794911820653894</v>
      </c>
      <c r="AB33" s="1">
        <f t="shared" si="21"/>
        <v>883.65056732206415</v>
      </c>
      <c r="AC33" s="1">
        <f t="shared" si="22"/>
        <v>0.88365056732206415</v>
      </c>
      <c r="AD33" s="1">
        <f t="shared" si="23"/>
        <v>565.53636308612113</v>
      </c>
      <c r="AE33" s="1">
        <f t="shared" si="24"/>
        <v>0.53278417902057984</v>
      </c>
      <c r="AF33" s="1">
        <f t="shared" si="27"/>
        <v>6950.08</v>
      </c>
      <c r="AG33" s="1">
        <f t="shared" si="28"/>
        <v>-825.12000000000012</v>
      </c>
    </row>
    <row r="34" spans="2:33" x14ac:dyDescent="0.15">
      <c r="B34" s="1">
        <f>入力データ!B34</f>
        <v>31</v>
      </c>
      <c r="C34" s="1">
        <f>入力データ!C34/100</f>
        <v>0.8</v>
      </c>
      <c r="D34" s="1">
        <f>入力データ!D34/100</f>
        <v>1</v>
      </c>
      <c r="E34" s="1">
        <f>入力データ!E34*1000</f>
        <v>8000</v>
      </c>
      <c r="F34" s="1">
        <f>入力データ!F34*1000</f>
        <v>180000</v>
      </c>
      <c r="G34" s="1">
        <f>(入力データ!C34-入力データ!H34)/100</f>
        <v>0.7</v>
      </c>
      <c r="H34" s="1">
        <f>入力データ!G34/入力データ!D34/入力データ!C34</f>
        <v>2.8650000000000004E-3</v>
      </c>
      <c r="I34" s="1">
        <f t="shared" si="4"/>
        <v>0.87499999999999989</v>
      </c>
      <c r="J34" s="1">
        <f>入力データ!I34</f>
        <v>2200</v>
      </c>
      <c r="K34" s="1">
        <f t="shared" si="5"/>
        <v>0.34375</v>
      </c>
      <c r="L34" s="1">
        <f t="shared" si="6"/>
        <v>1.5277777777777777E-2</v>
      </c>
      <c r="M34" s="1">
        <f t="shared" si="7"/>
        <v>15</v>
      </c>
      <c r="N34" s="1">
        <f t="shared" si="8"/>
        <v>0.35</v>
      </c>
      <c r="O34" s="1">
        <f t="shared" si="9"/>
        <v>0.27999999999999997</v>
      </c>
      <c r="Q34" s="1">
        <f t="shared" si="10"/>
        <v>0.73157504715710053</v>
      </c>
      <c r="R34" s="1">
        <f t="shared" si="11"/>
        <v>1043.4478590174494</v>
      </c>
      <c r="S34" s="1">
        <f t="shared" si="12"/>
        <v>0.64819830942256906</v>
      </c>
      <c r="T34" s="1">
        <f t="shared" si="13"/>
        <v>885.35498582782623</v>
      </c>
      <c r="U34" s="1">
        <f t="shared" si="14"/>
        <v>0.45057921309094157</v>
      </c>
      <c r="V34" s="1">
        <f t="shared" si="15"/>
        <v>1345.7183868332384</v>
      </c>
      <c r="W34" s="1">
        <f t="shared" si="16"/>
        <v>0.77271645422330337</v>
      </c>
      <c r="X34" s="1">
        <f t="shared" si="17"/>
        <v>1418.0249999999996</v>
      </c>
      <c r="Y34" s="1" t="str">
        <f t="shared" si="18"/>
        <v>コン許容</v>
      </c>
      <c r="Z34" s="1">
        <f t="shared" si="19"/>
        <v>0.64819830942256906</v>
      </c>
      <c r="AA34" s="1">
        <f t="shared" si="20"/>
        <v>51.855864753805527</v>
      </c>
      <c r="AB34" s="1">
        <f t="shared" si="21"/>
        <v>885.35498582782623</v>
      </c>
      <c r="AC34" s="1">
        <f t="shared" si="22"/>
        <v>0.88535498582782624</v>
      </c>
      <c r="AD34" s="1">
        <f t="shared" si="23"/>
        <v>566.62719092980888</v>
      </c>
      <c r="AE34" s="1">
        <f t="shared" si="24"/>
        <v>0.5381051876841485</v>
      </c>
      <c r="AF34" s="1">
        <f t="shared" si="27"/>
        <v>6950.08</v>
      </c>
      <c r="AG34" s="1">
        <f t="shared" si="28"/>
        <v>-825.12000000000012</v>
      </c>
    </row>
    <row r="35" spans="2:33" x14ac:dyDescent="0.15">
      <c r="B35" s="1">
        <f>入力データ!B35</f>
        <v>32</v>
      </c>
      <c r="C35" s="1">
        <f>入力データ!C35/100</f>
        <v>0.8</v>
      </c>
      <c r="D35" s="1">
        <f>入力データ!D35/100</f>
        <v>1</v>
      </c>
      <c r="E35" s="1">
        <f>入力データ!E35*1000</f>
        <v>8000</v>
      </c>
      <c r="F35" s="1">
        <f>入力データ!F35*1000</f>
        <v>180000</v>
      </c>
      <c r="G35" s="1">
        <f>(入力データ!C35-入力データ!H35)/100</f>
        <v>0.7</v>
      </c>
      <c r="H35" s="1">
        <f>入力データ!G35/入力データ!D35/入力データ!C35</f>
        <v>2.8650000000000004E-3</v>
      </c>
      <c r="I35" s="1">
        <f t="shared" si="4"/>
        <v>0.87499999999999989</v>
      </c>
      <c r="J35" s="1">
        <f>入力データ!I35</f>
        <v>2300</v>
      </c>
      <c r="K35" s="1">
        <f t="shared" si="5"/>
        <v>0.359375</v>
      </c>
      <c r="L35" s="1">
        <f t="shared" si="6"/>
        <v>1.5972222222222221E-2</v>
      </c>
      <c r="M35" s="1">
        <f t="shared" si="7"/>
        <v>15</v>
      </c>
      <c r="N35" s="1">
        <f t="shared" si="8"/>
        <v>0.35</v>
      </c>
      <c r="O35" s="1">
        <f t="shared" si="9"/>
        <v>0.27999999999999997</v>
      </c>
      <c r="Q35" s="1">
        <f t="shared" si="10"/>
        <v>0.74730757320304164</v>
      </c>
      <c r="R35" s="1">
        <f t="shared" si="11"/>
        <v>1021.4809056394547</v>
      </c>
      <c r="S35" s="1">
        <f t="shared" si="12"/>
        <v>0.67431305248473039</v>
      </c>
      <c r="T35" s="1">
        <f t="shared" si="13"/>
        <v>885.75791534641598</v>
      </c>
      <c r="U35" s="1">
        <f t="shared" si="14"/>
        <v>0.45625486333149506</v>
      </c>
      <c r="V35" s="1">
        <f t="shared" si="15"/>
        <v>1384.1124203400716</v>
      </c>
      <c r="W35" s="1">
        <f t="shared" si="16"/>
        <v>0.77598940200696298</v>
      </c>
      <c r="X35" s="1">
        <f t="shared" si="17"/>
        <v>1464.8999999999996</v>
      </c>
      <c r="Y35" s="1" t="str">
        <f t="shared" si="18"/>
        <v>コン許容</v>
      </c>
      <c r="Z35" s="1">
        <f t="shared" si="19"/>
        <v>0.67431305248473039</v>
      </c>
      <c r="AA35" s="1">
        <f t="shared" si="20"/>
        <v>53.945044198778433</v>
      </c>
      <c r="AB35" s="1">
        <f t="shared" si="21"/>
        <v>885.75791534641598</v>
      </c>
      <c r="AC35" s="1">
        <f t="shared" si="22"/>
        <v>0.88575791534641601</v>
      </c>
      <c r="AD35" s="1">
        <f t="shared" si="23"/>
        <v>566.88506582170635</v>
      </c>
      <c r="AE35" s="1">
        <f t="shared" si="24"/>
        <v>0.54308410656900274</v>
      </c>
      <c r="AF35" s="1">
        <f t="shared" si="27"/>
        <v>6950.08</v>
      </c>
      <c r="AG35" s="1">
        <f t="shared" si="28"/>
        <v>-825.12000000000012</v>
      </c>
    </row>
    <row r="36" spans="2:33" x14ac:dyDescent="0.15">
      <c r="B36" s="1">
        <f>入力データ!B36</f>
        <v>33</v>
      </c>
      <c r="C36" s="1">
        <f>入力データ!C36/100</f>
        <v>0.8</v>
      </c>
      <c r="D36" s="1">
        <f>入力データ!D36/100</f>
        <v>1</v>
      </c>
      <c r="E36" s="1">
        <f>入力データ!E36*1000</f>
        <v>8000</v>
      </c>
      <c r="F36" s="1">
        <f>入力データ!F36*1000</f>
        <v>180000</v>
      </c>
      <c r="G36" s="1">
        <f>(入力データ!C36-入力データ!H36)/100</f>
        <v>0.7</v>
      </c>
      <c r="H36" s="1">
        <f>入力データ!G36/入力データ!D36/入力データ!C36</f>
        <v>2.8650000000000004E-3</v>
      </c>
      <c r="I36" s="1">
        <f t="shared" si="4"/>
        <v>0.87499999999999989</v>
      </c>
      <c r="J36" s="1">
        <f>入力データ!I36</f>
        <v>2400</v>
      </c>
      <c r="K36" s="1">
        <f t="shared" si="5"/>
        <v>0.375</v>
      </c>
      <c r="L36" s="1">
        <f t="shared" si="6"/>
        <v>1.6666666666666666E-2</v>
      </c>
      <c r="M36" s="1">
        <f t="shared" si="7"/>
        <v>15</v>
      </c>
      <c r="N36" s="1">
        <f t="shared" si="8"/>
        <v>0.35</v>
      </c>
      <c r="O36" s="1">
        <f t="shared" si="9"/>
        <v>0.27999999999999997</v>
      </c>
      <c r="Q36" s="1">
        <f t="shared" si="10"/>
        <v>0.76373162669667349</v>
      </c>
      <c r="R36" s="1">
        <f t="shared" si="11"/>
        <v>999.51395226146064</v>
      </c>
      <c r="S36" s="1">
        <f t="shared" si="12"/>
        <v>0.70075365859438266</v>
      </c>
      <c r="T36" s="1">
        <f t="shared" si="13"/>
        <v>884.75176306289575</v>
      </c>
      <c r="U36" s="1">
        <f t="shared" si="14"/>
        <v>0.4617419220476035</v>
      </c>
      <c r="V36" s="1">
        <f t="shared" si="15"/>
        <v>1422.2722667423154</v>
      </c>
      <c r="W36" s="1">
        <f t="shared" si="16"/>
        <v>0.77905938383688045</v>
      </c>
      <c r="X36" s="1">
        <f t="shared" si="17"/>
        <v>1511.7749999999999</v>
      </c>
      <c r="Y36" s="1" t="str">
        <f t="shared" si="18"/>
        <v>コン許容</v>
      </c>
      <c r="Z36" s="1">
        <f t="shared" si="19"/>
        <v>0.70075365859438266</v>
      </c>
      <c r="AA36" s="1">
        <f t="shared" si="20"/>
        <v>56.060292687550614</v>
      </c>
      <c r="AB36" s="1">
        <f t="shared" si="21"/>
        <v>884.75176306289575</v>
      </c>
      <c r="AC36" s="1">
        <f t="shared" si="22"/>
        <v>0.88475176306289571</v>
      </c>
      <c r="AD36" s="1">
        <f t="shared" si="23"/>
        <v>566.24112836025336</v>
      </c>
      <c r="AE36" s="1">
        <f t="shared" si="24"/>
        <v>0.54774708299943498</v>
      </c>
      <c r="AF36" s="1">
        <f t="shared" si="27"/>
        <v>6950.08</v>
      </c>
      <c r="AG36" s="1">
        <f t="shared" si="28"/>
        <v>-825.12000000000012</v>
      </c>
    </row>
    <row r="37" spans="2:33" x14ac:dyDescent="0.15">
      <c r="B37" s="1">
        <f>入力データ!B37</f>
        <v>34</v>
      </c>
      <c r="C37" s="1">
        <f>入力データ!C37/100</f>
        <v>0.8</v>
      </c>
      <c r="D37" s="1">
        <f>入力データ!D37/100</f>
        <v>1</v>
      </c>
      <c r="E37" s="1">
        <f>入力データ!E37*1000</f>
        <v>8000</v>
      </c>
      <c r="F37" s="1">
        <f>入力データ!F37*1000</f>
        <v>180000</v>
      </c>
      <c r="G37" s="1">
        <f>(入力データ!C37-入力データ!H37)/100</f>
        <v>0.7</v>
      </c>
      <c r="H37" s="1">
        <f>入力データ!G37/入力データ!D37/入力データ!C37</f>
        <v>2.8650000000000004E-3</v>
      </c>
      <c r="I37" s="1">
        <f t="shared" si="4"/>
        <v>0.87499999999999989</v>
      </c>
      <c r="J37" s="1">
        <f>入力データ!I37</f>
        <v>2500</v>
      </c>
      <c r="K37" s="1">
        <f t="shared" si="5"/>
        <v>0.390625</v>
      </c>
      <c r="L37" s="1">
        <f t="shared" si="6"/>
        <v>1.7361111111111112E-2</v>
      </c>
      <c r="M37" s="1">
        <f t="shared" si="7"/>
        <v>15</v>
      </c>
      <c r="N37" s="1">
        <f t="shared" si="8"/>
        <v>0.35</v>
      </c>
      <c r="O37" s="1">
        <f t="shared" si="9"/>
        <v>0.27999999999999997</v>
      </c>
      <c r="Q37" s="1">
        <f t="shared" si="10"/>
        <v>0.78089382662783591</v>
      </c>
      <c r="R37" s="1">
        <f t="shared" si="11"/>
        <v>977.54699888346602</v>
      </c>
      <c r="S37" s="1">
        <f t="shared" si="12"/>
        <v>0.72749512206729228</v>
      </c>
      <c r="T37" s="1">
        <f t="shared" si="13"/>
        <v>882.23796961801565</v>
      </c>
      <c r="U37" s="1">
        <f t="shared" si="14"/>
        <v>0.46705145118198582</v>
      </c>
      <c r="V37" s="1">
        <f t="shared" si="15"/>
        <v>1460.2070330701695</v>
      </c>
      <c r="W37" s="1">
        <f t="shared" si="16"/>
        <v>0.78194471176980074</v>
      </c>
      <c r="X37" s="1">
        <f t="shared" si="17"/>
        <v>1558.6499999999996</v>
      </c>
      <c r="Y37" s="1" t="str">
        <f t="shared" si="18"/>
        <v>コン許容</v>
      </c>
      <c r="Z37" s="1">
        <f t="shared" si="19"/>
        <v>0.72749512206729228</v>
      </c>
      <c r="AA37" s="1">
        <f t="shared" si="20"/>
        <v>58.199609765383386</v>
      </c>
      <c r="AB37" s="1">
        <f t="shared" si="21"/>
        <v>882.23796961801565</v>
      </c>
      <c r="AC37" s="1">
        <f t="shared" si="22"/>
        <v>0.8822379696180157</v>
      </c>
      <c r="AD37" s="1">
        <f t="shared" si="23"/>
        <v>564.63230055553015</v>
      </c>
      <c r="AE37" s="1">
        <f t="shared" si="24"/>
        <v>0.55211836138521186</v>
      </c>
      <c r="AF37" s="1">
        <f t="shared" si="27"/>
        <v>6950.08</v>
      </c>
      <c r="AG37" s="1">
        <f t="shared" si="28"/>
        <v>-825.12000000000012</v>
      </c>
    </row>
    <row r="38" spans="2:33" x14ac:dyDescent="0.15">
      <c r="B38" s="1">
        <f>入力データ!B38</f>
        <v>35</v>
      </c>
      <c r="C38" s="1">
        <f>入力データ!C38/100</f>
        <v>0.8</v>
      </c>
      <c r="D38" s="1">
        <f>入力データ!D38/100</f>
        <v>1</v>
      </c>
      <c r="E38" s="1">
        <f>入力データ!E38*1000</f>
        <v>8000</v>
      </c>
      <c r="F38" s="1">
        <f>入力データ!F38*1000</f>
        <v>180000</v>
      </c>
      <c r="G38" s="1">
        <f>(入力データ!C38-入力データ!H38)/100</f>
        <v>0.7</v>
      </c>
      <c r="H38" s="1">
        <f>入力データ!G38/入力データ!D38/入力データ!C38</f>
        <v>2.8650000000000004E-3</v>
      </c>
      <c r="I38" s="1">
        <f t="shared" si="4"/>
        <v>0.87499999999999989</v>
      </c>
      <c r="J38" s="1">
        <f>入力データ!I38</f>
        <v>2600</v>
      </c>
      <c r="K38" s="1">
        <f t="shared" si="5"/>
        <v>0.40625</v>
      </c>
      <c r="L38" s="1">
        <f t="shared" si="6"/>
        <v>1.8055555555555554E-2</v>
      </c>
      <c r="M38" s="1">
        <f t="shared" si="7"/>
        <v>15</v>
      </c>
      <c r="N38" s="1">
        <f t="shared" si="8"/>
        <v>0.35</v>
      </c>
      <c r="O38" s="1">
        <f t="shared" si="9"/>
        <v>0.27999999999999997</v>
      </c>
      <c r="Q38" s="1">
        <f t="shared" si="10"/>
        <v>0.79884507871119614</v>
      </c>
      <c r="R38" s="1">
        <f t="shared" si="11"/>
        <v>955.58004550547128</v>
      </c>
      <c r="S38" s="1">
        <f t="shared" si="12"/>
        <v>0.75451433647451116</v>
      </c>
      <c r="T38" s="1">
        <f t="shared" si="13"/>
        <v>878.12645622208458</v>
      </c>
      <c r="U38" s="1">
        <f t="shared" si="14"/>
        <v>0.47219355432866755</v>
      </c>
      <c r="V38" s="1">
        <f t="shared" si="15"/>
        <v>1497.9252759651397</v>
      </c>
      <c r="W38" s="1">
        <f t="shared" si="16"/>
        <v>0.78466155930303161</v>
      </c>
      <c r="X38" s="1">
        <f t="shared" si="17"/>
        <v>1605.5249999999994</v>
      </c>
      <c r="Y38" s="1" t="str">
        <f t="shared" si="18"/>
        <v>コン許容</v>
      </c>
      <c r="Z38" s="1">
        <f t="shared" si="19"/>
        <v>0.75451433647451116</v>
      </c>
      <c r="AA38" s="1">
        <f t="shared" si="20"/>
        <v>60.361146917960895</v>
      </c>
      <c r="AB38" s="1">
        <f t="shared" si="21"/>
        <v>878.12645622208458</v>
      </c>
      <c r="AC38" s="1">
        <f t="shared" si="22"/>
        <v>0.87812645622208463</v>
      </c>
      <c r="AD38" s="1">
        <f t="shared" si="23"/>
        <v>562.00093198213426</v>
      </c>
      <c r="AE38" s="1">
        <f t="shared" si="24"/>
        <v>0.55622034470185067</v>
      </c>
      <c r="AF38" s="1">
        <f t="shared" si="27"/>
        <v>6950.08</v>
      </c>
      <c r="AG38" s="1">
        <f t="shared" si="28"/>
        <v>-825.12000000000012</v>
      </c>
    </row>
    <row r="39" spans="2:33" x14ac:dyDescent="0.15">
      <c r="B39" s="1">
        <f>入力データ!B39</f>
        <v>36</v>
      </c>
      <c r="C39" s="1">
        <f>入力データ!C39/100</f>
        <v>0.8</v>
      </c>
      <c r="D39" s="1">
        <f>入力データ!D39/100</f>
        <v>1</v>
      </c>
      <c r="E39" s="1">
        <f>入力データ!E39*1000</f>
        <v>8000</v>
      </c>
      <c r="F39" s="1">
        <f>入力データ!F39*1000</f>
        <v>180000</v>
      </c>
      <c r="G39" s="1">
        <f>(入力データ!C39-入力データ!H39)/100</f>
        <v>0.7</v>
      </c>
      <c r="H39" s="1">
        <f>入力データ!G39/入力データ!D39/入力データ!C39</f>
        <v>2.8650000000000004E-3</v>
      </c>
      <c r="I39" s="1">
        <f t="shared" si="4"/>
        <v>0.87499999999999989</v>
      </c>
      <c r="J39" s="1">
        <f>入力データ!I39</f>
        <v>2700</v>
      </c>
      <c r="K39" s="1">
        <f t="shared" si="5"/>
        <v>0.421875</v>
      </c>
      <c r="L39" s="1">
        <f t="shared" si="6"/>
        <v>1.8749999999999999E-2</v>
      </c>
      <c r="M39" s="1">
        <f t="shared" si="7"/>
        <v>15</v>
      </c>
      <c r="N39" s="1">
        <f t="shared" si="8"/>
        <v>0.35</v>
      </c>
      <c r="O39" s="1">
        <f t="shared" si="9"/>
        <v>0.27999999999999997</v>
      </c>
      <c r="Q39" s="1">
        <f t="shared" si="10"/>
        <v>0.81764107969732336</v>
      </c>
      <c r="R39" s="1">
        <f t="shared" si="11"/>
        <v>933.61309212747642</v>
      </c>
      <c r="S39" s="1">
        <f t="shared" si="12"/>
        <v>0.78179000829847589</v>
      </c>
      <c r="T39" s="1">
        <f t="shared" si="13"/>
        <v>872.33503649896261</v>
      </c>
      <c r="U39" s="1">
        <f t="shared" si="14"/>
        <v>0.47717748667287424</v>
      </c>
      <c r="V39" s="1">
        <f t="shared" si="15"/>
        <v>1535.4350483939527</v>
      </c>
      <c r="W39" s="1">
        <f t="shared" si="16"/>
        <v>0.78722426470588214</v>
      </c>
      <c r="X39" s="1">
        <f t="shared" si="17"/>
        <v>1652.3999999999999</v>
      </c>
      <c r="Y39" s="1" t="str">
        <f t="shared" si="18"/>
        <v>コン許容</v>
      </c>
      <c r="Z39" s="1">
        <f t="shared" si="19"/>
        <v>0.78179000829847589</v>
      </c>
      <c r="AA39" s="1">
        <f t="shared" si="20"/>
        <v>62.543200663878075</v>
      </c>
      <c r="AB39" s="1">
        <f t="shared" si="21"/>
        <v>872.33503649896261</v>
      </c>
      <c r="AC39" s="1">
        <f t="shared" si="22"/>
        <v>0.8723350364989626</v>
      </c>
      <c r="AD39" s="1">
        <f t="shared" si="23"/>
        <v>558.29442335933618</v>
      </c>
      <c r="AE39" s="1">
        <f t="shared" si="24"/>
        <v>0.56007367820585985</v>
      </c>
      <c r="AF39" s="1">
        <f t="shared" si="27"/>
        <v>6950.08</v>
      </c>
      <c r="AG39" s="1">
        <f t="shared" si="28"/>
        <v>-825.12000000000012</v>
      </c>
    </row>
    <row r="40" spans="2:33" x14ac:dyDescent="0.15">
      <c r="B40" s="1">
        <f>入力データ!B40</f>
        <v>37</v>
      </c>
      <c r="C40" s="1">
        <f>入力データ!C40/100</f>
        <v>0.8</v>
      </c>
      <c r="D40" s="1">
        <f>入力データ!D40/100</f>
        <v>1</v>
      </c>
      <c r="E40" s="1">
        <f>入力データ!E40*1000</f>
        <v>8000</v>
      </c>
      <c r="F40" s="1">
        <f>入力データ!F40*1000</f>
        <v>180000</v>
      </c>
      <c r="G40" s="1">
        <f>(入力データ!C40-入力データ!H40)/100</f>
        <v>0.7</v>
      </c>
      <c r="H40" s="1">
        <f>入力データ!G40/入力データ!D40/入力データ!C40</f>
        <v>2.8650000000000004E-3</v>
      </c>
      <c r="I40" s="1">
        <f t="shared" si="4"/>
        <v>0.87499999999999989</v>
      </c>
      <c r="J40" s="1">
        <f>入力データ!I40</f>
        <v>2800</v>
      </c>
      <c r="K40" s="1">
        <f t="shared" si="5"/>
        <v>0.4375</v>
      </c>
      <c r="L40" s="1">
        <f t="shared" si="6"/>
        <v>1.9444444444444445E-2</v>
      </c>
      <c r="M40" s="1">
        <f t="shared" si="7"/>
        <v>15</v>
      </c>
      <c r="N40" s="1">
        <f t="shared" si="8"/>
        <v>0.35</v>
      </c>
      <c r="O40" s="1">
        <f t="shared" si="9"/>
        <v>0.27999999999999997</v>
      </c>
      <c r="Q40" s="1">
        <f t="shared" si="10"/>
        <v>0.83734289459480304</v>
      </c>
      <c r="R40" s="1">
        <f t="shared" si="11"/>
        <v>911.64613874948168</v>
      </c>
      <c r="S40" s="1">
        <f t="shared" si="12"/>
        <v>0.80930255597320255</v>
      </c>
      <c r="T40" s="1">
        <f t="shared" si="13"/>
        <v>864.78881794324639</v>
      </c>
      <c r="U40" s="1">
        <f t="shared" si="14"/>
        <v>0.48201174934289676</v>
      </c>
      <c r="V40" s="1">
        <f t="shared" si="15"/>
        <v>1572.7439412121694</v>
      </c>
      <c r="W40" s="1">
        <f t="shared" si="16"/>
        <v>0.78964558414617991</v>
      </c>
      <c r="X40" s="1">
        <f t="shared" si="17"/>
        <v>1699.2749999999996</v>
      </c>
      <c r="Y40" s="1" t="str">
        <f t="shared" si="18"/>
        <v>コン許容</v>
      </c>
      <c r="Z40" s="1">
        <f t="shared" si="19"/>
        <v>0.80930255597320255</v>
      </c>
      <c r="AA40" s="1">
        <f t="shared" si="20"/>
        <v>64.744204477856201</v>
      </c>
      <c r="AB40" s="1">
        <f t="shared" si="21"/>
        <v>864.78881794324639</v>
      </c>
      <c r="AC40" s="1">
        <f t="shared" si="22"/>
        <v>0.86478881794324636</v>
      </c>
      <c r="AD40" s="1">
        <f t="shared" si="23"/>
        <v>553.46484348367778</v>
      </c>
      <c r="AE40" s="1">
        <f t="shared" si="24"/>
        <v>0.56369734732092025</v>
      </c>
      <c r="AF40" s="1">
        <f t="shared" si="27"/>
        <v>6950.08</v>
      </c>
      <c r="AG40" s="1">
        <f t="shared" si="28"/>
        <v>-825.12000000000012</v>
      </c>
    </row>
    <row r="41" spans="2:33" x14ac:dyDescent="0.15">
      <c r="B41" s="1">
        <f>入力データ!B41</f>
        <v>38</v>
      </c>
      <c r="C41" s="1">
        <f>入力データ!C41/100</f>
        <v>0.8</v>
      </c>
      <c r="D41" s="1">
        <f>入力データ!D41/100</f>
        <v>1</v>
      </c>
      <c r="E41" s="1">
        <f>入力データ!E41*1000</f>
        <v>8000</v>
      </c>
      <c r="F41" s="1">
        <f>入力データ!F41*1000</f>
        <v>180000</v>
      </c>
      <c r="G41" s="1">
        <f>(入力データ!C41-入力データ!H41)/100</f>
        <v>0.7</v>
      </c>
      <c r="H41" s="1">
        <f>入力データ!G41/入力データ!D41/入力データ!C41</f>
        <v>2.8650000000000004E-3</v>
      </c>
      <c r="I41" s="1">
        <f t="shared" si="4"/>
        <v>0.87499999999999989</v>
      </c>
      <c r="J41" s="1">
        <f>入力データ!I41</f>
        <v>2900</v>
      </c>
      <c r="K41" s="1">
        <f t="shared" si="5"/>
        <v>0.453125</v>
      </c>
      <c r="L41" s="1">
        <f t="shared" si="6"/>
        <v>2.013888888888889E-2</v>
      </c>
      <c r="M41" s="1">
        <f t="shared" si="7"/>
        <v>15</v>
      </c>
      <c r="N41" s="1">
        <f t="shared" si="8"/>
        <v>0.35</v>
      </c>
      <c r="O41" s="1">
        <f t="shared" si="9"/>
        <v>0.27999999999999997</v>
      </c>
      <c r="Q41" s="1">
        <f t="shared" si="10"/>
        <v>0.85801761940504884</v>
      </c>
      <c r="R41" s="1">
        <f t="shared" si="11"/>
        <v>889.67918537148694</v>
      </c>
      <c r="S41" s="1">
        <f t="shared" si="12"/>
        <v>0.83703400079172685</v>
      </c>
      <c r="T41" s="1">
        <f t="shared" si="13"/>
        <v>855.41961116560651</v>
      </c>
      <c r="U41" s="1">
        <f t="shared" si="14"/>
        <v>0.48670417078496558</v>
      </c>
      <c r="V41" s="1">
        <f t="shared" si="15"/>
        <v>1609.8591202740947</v>
      </c>
      <c r="W41" s="1">
        <f t="shared" si="16"/>
        <v>0.791936904046044</v>
      </c>
      <c r="X41" s="1">
        <f t="shared" si="17"/>
        <v>1746.1499999999999</v>
      </c>
      <c r="Y41" s="1" t="str">
        <f t="shared" si="18"/>
        <v>コン許容</v>
      </c>
      <c r="Z41" s="1">
        <f t="shared" si="19"/>
        <v>0.83703400079172685</v>
      </c>
      <c r="AA41" s="1">
        <f t="shared" si="20"/>
        <v>66.962720063338153</v>
      </c>
      <c r="AB41" s="1">
        <f t="shared" si="21"/>
        <v>855.41961116560651</v>
      </c>
      <c r="AC41" s="1">
        <f t="shared" si="22"/>
        <v>0.8554196111656065</v>
      </c>
      <c r="AD41" s="1">
        <f t="shared" si="23"/>
        <v>547.46855114598827</v>
      </c>
      <c r="AE41" s="1">
        <f t="shared" si="24"/>
        <v>0.56710878340922344</v>
      </c>
      <c r="AF41" s="1">
        <f t="shared" si="27"/>
        <v>6950.08</v>
      </c>
      <c r="AG41" s="1">
        <f t="shared" si="28"/>
        <v>-825.12000000000012</v>
      </c>
    </row>
    <row r="42" spans="2:33" x14ac:dyDescent="0.15">
      <c r="B42" s="1">
        <f>入力データ!B42</f>
        <v>39</v>
      </c>
      <c r="C42" s="1">
        <f>入力データ!C42/100</f>
        <v>0.8</v>
      </c>
      <c r="D42" s="1">
        <f>入力データ!D42/100</f>
        <v>1</v>
      </c>
      <c r="E42" s="1">
        <f>入力データ!E42*1000</f>
        <v>8000</v>
      </c>
      <c r="F42" s="1">
        <f>入力データ!F42*1000</f>
        <v>180000</v>
      </c>
      <c r="G42" s="1">
        <f>(入力データ!C42-入力データ!H42)/100</f>
        <v>0.7</v>
      </c>
      <c r="H42" s="1">
        <f>入力データ!G42/入力データ!D42/入力データ!C42</f>
        <v>2.8650000000000004E-3</v>
      </c>
      <c r="I42" s="1">
        <f t="shared" si="4"/>
        <v>0.87499999999999989</v>
      </c>
      <c r="J42" s="1">
        <f>入力データ!I42</f>
        <v>3000</v>
      </c>
      <c r="K42" s="1">
        <f t="shared" si="5"/>
        <v>0.46875</v>
      </c>
      <c r="L42" s="1">
        <f t="shared" si="6"/>
        <v>2.0833333333333332E-2</v>
      </c>
      <c r="M42" s="1">
        <f t="shared" si="7"/>
        <v>15</v>
      </c>
      <c r="N42" s="1">
        <f t="shared" si="8"/>
        <v>0.35</v>
      </c>
      <c r="O42" s="1">
        <f t="shared" si="9"/>
        <v>0.27999999999999997</v>
      </c>
      <c r="Q42" s="1">
        <f t="shared" si="10"/>
        <v>0.8797391445236552</v>
      </c>
      <c r="R42" s="1">
        <f t="shared" si="11"/>
        <v>867.71223199349197</v>
      </c>
      <c r="S42" s="1">
        <f t="shared" si="12"/>
        <v>0.86496785459007941</v>
      </c>
      <c r="T42" s="1">
        <f t="shared" si="13"/>
        <v>844.165359628445</v>
      </c>
      <c r="U42" s="1">
        <f t="shared" si="14"/>
        <v>0.49126197727129645</v>
      </c>
      <c r="V42" s="1">
        <f t="shared" si="15"/>
        <v>1646.7873596746269</v>
      </c>
      <c r="W42" s="1">
        <f t="shared" si="16"/>
        <v>0.79410842012799587</v>
      </c>
      <c r="X42" s="1">
        <f t="shared" si="17"/>
        <v>1793.0249999999996</v>
      </c>
      <c r="Y42" s="1" t="str">
        <f t="shared" si="18"/>
        <v>コン許容</v>
      </c>
      <c r="Z42" s="1">
        <f t="shared" si="19"/>
        <v>0.86496785459007941</v>
      </c>
      <c r="AA42" s="1">
        <f t="shared" si="20"/>
        <v>69.197428367206356</v>
      </c>
      <c r="AB42" s="1">
        <f t="shared" si="21"/>
        <v>844.165359628445</v>
      </c>
      <c r="AC42" s="1">
        <f t="shared" si="22"/>
        <v>0.84416535962844497</v>
      </c>
      <c r="AD42" s="1">
        <f t="shared" si="23"/>
        <v>540.26583016220491</v>
      </c>
      <c r="AE42" s="1">
        <f t="shared" si="24"/>
        <v>0.57032397266814083</v>
      </c>
      <c r="AF42" s="1">
        <f t="shared" si="27"/>
        <v>6950.08</v>
      </c>
      <c r="AG42" s="1">
        <f t="shared" si="28"/>
        <v>-825.12000000000012</v>
      </c>
    </row>
    <row r="43" spans="2:33" x14ac:dyDescent="0.15">
      <c r="B43" s="1">
        <f>入力データ!B43</f>
        <v>40</v>
      </c>
      <c r="C43" s="1">
        <f>入力データ!C43/100</f>
        <v>0.8</v>
      </c>
      <c r="D43" s="1">
        <f>入力データ!D43/100</f>
        <v>1</v>
      </c>
      <c r="E43" s="1">
        <f>入力データ!E43*1000</f>
        <v>8000</v>
      </c>
      <c r="F43" s="1">
        <f>入力データ!F43*1000</f>
        <v>180000</v>
      </c>
      <c r="G43" s="1">
        <f>(入力データ!C43-入力データ!H43)/100</f>
        <v>0.7</v>
      </c>
      <c r="H43" s="1">
        <f>入力データ!G43/入力データ!D43/入力データ!C43</f>
        <v>2.8650000000000004E-3</v>
      </c>
      <c r="I43" s="1">
        <f t="shared" si="4"/>
        <v>0.87499999999999989</v>
      </c>
      <c r="J43" s="1">
        <f>入力データ!I43</f>
        <v>3100</v>
      </c>
      <c r="K43" s="1">
        <f t="shared" si="5"/>
        <v>0.484375</v>
      </c>
      <c r="L43" s="1">
        <f t="shared" si="6"/>
        <v>2.1527777777777778E-2</v>
      </c>
      <c r="M43" s="1">
        <f t="shared" si="7"/>
        <v>15</v>
      </c>
      <c r="N43" s="1">
        <f t="shared" si="8"/>
        <v>0.35</v>
      </c>
      <c r="O43" s="1">
        <f t="shared" si="9"/>
        <v>0.27999999999999997</v>
      </c>
      <c r="Q43" s="1">
        <f t="shared" si="10"/>
        <v>0.9025890371109172</v>
      </c>
      <c r="R43" s="1">
        <f t="shared" si="11"/>
        <v>845.74527861549723</v>
      </c>
      <c r="S43" s="1">
        <f t="shared" si="12"/>
        <v>0.89308900781237355</v>
      </c>
      <c r="T43" s="1">
        <f t="shared" si="13"/>
        <v>830.96959824661417</v>
      </c>
      <c r="U43" s="1">
        <f t="shared" si="14"/>
        <v>0.49569185425819734</v>
      </c>
      <c r="V43" s="1">
        <f t="shared" si="15"/>
        <v>1683.5350716179507</v>
      </c>
      <c r="W43" s="1">
        <f t="shared" si="16"/>
        <v>0.7961692890917984</v>
      </c>
      <c r="X43" s="1">
        <f t="shared" si="17"/>
        <v>1839.8999999999996</v>
      </c>
      <c r="Y43" s="1" t="str">
        <f t="shared" si="18"/>
        <v>コン許容</v>
      </c>
      <c r="Z43" s="1">
        <f t="shared" si="19"/>
        <v>0.89308900781237355</v>
      </c>
      <c r="AA43" s="1">
        <f t="shared" si="20"/>
        <v>71.447120624989893</v>
      </c>
      <c r="AB43" s="1">
        <f t="shared" si="21"/>
        <v>830.96959824661417</v>
      </c>
      <c r="AC43" s="1">
        <f t="shared" si="22"/>
        <v>0.83096959824661421</v>
      </c>
      <c r="AD43" s="1">
        <f t="shared" si="23"/>
        <v>531.82054287783319</v>
      </c>
      <c r="AE43" s="1">
        <f t="shared" si="24"/>
        <v>0.57335756465738452</v>
      </c>
      <c r="AF43" s="1">
        <f t="shared" si="27"/>
        <v>6950.08</v>
      </c>
      <c r="AG43" s="1">
        <f t="shared" si="28"/>
        <v>-825.12000000000012</v>
      </c>
    </row>
    <row r="44" spans="2:33" x14ac:dyDescent="0.15">
      <c r="B44" s="1">
        <f>入力データ!B44</f>
        <v>41</v>
      </c>
      <c r="C44" s="1">
        <f>入力データ!C44/100</f>
        <v>0.8</v>
      </c>
      <c r="D44" s="1">
        <f>入力データ!D44/100</f>
        <v>1</v>
      </c>
      <c r="E44" s="1">
        <f>入力データ!E44*1000</f>
        <v>8000</v>
      </c>
      <c r="F44" s="1">
        <f>入力データ!F44*1000</f>
        <v>180000</v>
      </c>
      <c r="G44" s="1">
        <f>(入力データ!C44-入力データ!H44)/100</f>
        <v>0.7</v>
      </c>
      <c r="H44" s="1">
        <f>入力データ!G44/入力データ!D44/入力データ!C44</f>
        <v>2.8650000000000004E-3</v>
      </c>
      <c r="I44" s="1">
        <f t="shared" si="4"/>
        <v>0.87499999999999989</v>
      </c>
      <c r="J44" s="1">
        <f>入力データ!I44</f>
        <v>3200</v>
      </c>
      <c r="K44" s="1">
        <f t="shared" si="5"/>
        <v>0.5</v>
      </c>
      <c r="L44" s="1">
        <f t="shared" si="6"/>
        <v>2.2222222222222223E-2</v>
      </c>
      <c r="M44" s="1">
        <f t="shared" si="7"/>
        <v>15</v>
      </c>
      <c r="N44" s="1">
        <f t="shared" si="8"/>
        <v>0.35</v>
      </c>
      <c r="O44" s="1">
        <f t="shared" si="9"/>
        <v>0.27999999999999997</v>
      </c>
      <c r="Q44" s="1">
        <f t="shared" si="10"/>
        <v>0.92665756463862103</v>
      </c>
      <c r="R44" s="1">
        <f t="shared" si="11"/>
        <v>823.77832523750294</v>
      </c>
      <c r="S44" s="1">
        <f t="shared" si="12"/>
        <v>0.92138362051021216</v>
      </c>
      <c r="T44" s="1">
        <f t="shared" si="13"/>
        <v>815.78094590173714</v>
      </c>
      <c r="U44" s="1">
        <f t="shared" si="14"/>
        <v>0.49999999999999983</v>
      </c>
      <c r="V44" s="1">
        <f t="shared" si="15"/>
        <v>1720.1083333333322</v>
      </c>
      <c r="W44" s="1">
        <f t="shared" si="16"/>
        <v>0.79812775768175837</v>
      </c>
      <c r="X44" s="1">
        <f t="shared" si="17"/>
        <v>1886.7749999999999</v>
      </c>
      <c r="Y44" s="1" t="str">
        <f t="shared" si="18"/>
        <v>コン許容</v>
      </c>
      <c r="Z44" s="1">
        <f t="shared" si="19"/>
        <v>0.92138362051021216</v>
      </c>
      <c r="AA44" s="1">
        <f t="shared" si="20"/>
        <v>73.71068964081698</v>
      </c>
      <c r="AB44" s="1">
        <f t="shared" si="21"/>
        <v>815.78094590173714</v>
      </c>
      <c r="AC44" s="1">
        <f t="shared" si="22"/>
        <v>0.81578094590173711</v>
      </c>
      <c r="AD44" s="1">
        <f t="shared" si="23"/>
        <v>522.09980537711192</v>
      </c>
      <c r="AE44" s="1">
        <f t="shared" si="24"/>
        <v>0.57622297798117883</v>
      </c>
      <c r="AF44" s="1">
        <f t="shared" si="27"/>
        <v>6950.08</v>
      </c>
      <c r="AG44" s="1">
        <f t="shared" si="28"/>
        <v>-825.12000000000012</v>
      </c>
    </row>
    <row r="45" spans="2:33" x14ac:dyDescent="0.15">
      <c r="B45" s="1">
        <f>入力データ!B45</f>
        <v>42</v>
      </c>
      <c r="C45" s="1">
        <f>入力データ!C45/100</f>
        <v>0.8</v>
      </c>
      <c r="D45" s="1">
        <f>入力データ!D45/100</f>
        <v>1</v>
      </c>
      <c r="E45" s="1">
        <f>入力データ!E45*1000</f>
        <v>8000</v>
      </c>
      <c r="F45" s="1">
        <f>入力データ!F45*1000</f>
        <v>180000</v>
      </c>
      <c r="G45" s="1">
        <f>(入力データ!C45-入力データ!H45)/100</f>
        <v>0.7</v>
      </c>
      <c r="H45" s="1">
        <f>入力データ!G45/入力データ!D45/入力データ!C45</f>
        <v>2.8650000000000004E-3</v>
      </c>
      <c r="I45" s="1">
        <f t="shared" si="4"/>
        <v>0.87499999999999989</v>
      </c>
      <c r="J45" s="1">
        <f>入力データ!I45</f>
        <v>3300</v>
      </c>
      <c r="K45" s="1">
        <f t="shared" si="5"/>
        <v>0.515625</v>
      </c>
      <c r="L45" s="1">
        <f t="shared" si="6"/>
        <v>2.2916666666666665E-2</v>
      </c>
      <c r="M45" s="1">
        <f t="shared" si="7"/>
        <v>15</v>
      </c>
      <c r="N45" s="1">
        <f t="shared" si="8"/>
        <v>0.35</v>
      </c>
      <c r="O45" s="1">
        <f t="shared" si="9"/>
        <v>0.27999999999999997</v>
      </c>
      <c r="Q45" s="1">
        <f t="shared" si="10"/>
        <v>0.95204488668741505</v>
      </c>
      <c r="R45" s="1">
        <f t="shared" si="11"/>
        <v>801.8113718595082</v>
      </c>
      <c r="S45" s="1">
        <f t="shared" si="12"/>
        <v>0.94983901800297565</v>
      </c>
      <c r="T45" s="1">
        <f t="shared" si="13"/>
        <v>798.55263443148965</v>
      </c>
      <c r="U45" s="1">
        <f t="shared" si="14"/>
        <v>0.50419217257668447</v>
      </c>
      <c r="V45" s="1">
        <f t="shared" si="15"/>
        <v>1756.5129113964986</v>
      </c>
      <c r="W45" s="1">
        <f t="shared" si="16"/>
        <v>0.79999127298114936</v>
      </c>
      <c r="X45" s="1">
        <f t="shared" si="17"/>
        <v>1933.6499999999996</v>
      </c>
      <c r="Y45" s="1" t="str">
        <f t="shared" si="18"/>
        <v>コン許容</v>
      </c>
      <c r="Z45" s="1">
        <f t="shared" si="19"/>
        <v>0.94983901800297565</v>
      </c>
      <c r="AA45" s="1">
        <f t="shared" si="20"/>
        <v>75.987121440238056</v>
      </c>
      <c r="AB45" s="1">
        <f t="shared" si="21"/>
        <v>798.55263443148965</v>
      </c>
      <c r="AC45" s="1">
        <f t="shared" si="22"/>
        <v>0.79855263443148961</v>
      </c>
      <c r="AD45" s="1">
        <f t="shared" si="23"/>
        <v>511.0736860361535</v>
      </c>
      <c r="AE45" s="1">
        <f t="shared" si="24"/>
        <v>0.57893250145144859</v>
      </c>
      <c r="AF45" s="1">
        <f t="shared" si="27"/>
        <v>6950.08</v>
      </c>
      <c r="AG45" s="1">
        <f t="shared" si="28"/>
        <v>-825.12000000000012</v>
      </c>
    </row>
    <row r="46" spans="2:33" x14ac:dyDescent="0.15">
      <c r="B46" s="1">
        <f>入力データ!B46</f>
        <v>43</v>
      </c>
      <c r="C46" s="1">
        <f>入力データ!C46/100</f>
        <v>0.8</v>
      </c>
      <c r="D46" s="1">
        <f>入力データ!D46/100</f>
        <v>1</v>
      </c>
      <c r="E46" s="1">
        <f>入力データ!E46*1000</f>
        <v>8000</v>
      </c>
      <c r="F46" s="1">
        <f>入力データ!F46*1000</f>
        <v>180000</v>
      </c>
      <c r="G46" s="1">
        <f>(入力データ!C46-入力データ!H46)/100</f>
        <v>0.7</v>
      </c>
      <c r="H46" s="1">
        <f>入力データ!G46/入力データ!D46/入力データ!C46</f>
        <v>2.8650000000000004E-3</v>
      </c>
      <c r="I46" s="1">
        <f t="shared" si="4"/>
        <v>0.87499999999999989</v>
      </c>
      <c r="J46" s="1">
        <f>入力データ!I46</f>
        <v>3400</v>
      </c>
      <c r="K46" s="1">
        <f t="shared" si="5"/>
        <v>0.53125</v>
      </c>
      <c r="L46" s="1">
        <f t="shared" si="6"/>
        <v>2.361111111111111E-2</v>
      </c>
      <c r="M46" s="1">
        <f t="shared" si="7"/>
        <v>15</v>
      </c>
      <c r="N46" s="1">
        <f t="shared" si="8"/>
        <v>0.35</v>
      </c>
      <c r="O46" s="1">
        <f t="shared" si="9"/>
        <v>0.27999999999999997</v>
      </c>
      <c r="Q46" s="1">
        <f t="shared" si="10"/>
        <v>0.97886244817018209</v>
      </c>
      <c r="R46" s="1">
        <f t="shared" si="11"/>
        <v>779.84441848151323</v>
      </c>
      <c r="S46" s="1">
        <f t="shared" si="12"/>
        <v>0.97844359229010713</v>
      </c>
      <c r="T46" s="1">
        <f t="shared" si="13"/>
        <v>779.24207484849194</v>
      </c>
      <c r="U46" s="1">
        <f t="shared" si="14"/>
        <v>0.50827373129423847</v>
      </c>
      <c r="V46" s="1">
        <f t="shared" si="15"/>
        <v>1792.7542837637136</v>
      </c>
      <c r="W46" s="1">
        <f t="shared" si="16"/>
        <v>0.80176657704396548</v>
      </c>
      <c r="X46" s="1">
        <f t="shared" si="17"/>
        <v>1980.5249999999994</v>
      </c>
      <c r="Y46" s="1" t="str">
        <f t="shared" si="18"/>
        <v>コン許容</v>
      </c>
      <c r="Z46" s="1">
        <f t="shared" si="19"/>
        <v>0.97844359229010713</v>
      </c>
      <c r="AA46" s="1">
        <f t="shared" si="20"/>
        <v>78.275487383208571</v>
      </c>
      <c r="AB46" s="1">
        <f t="shared" si="21"/>
        <v>779.24207484849194</v>
      </c>
      <c r="AC46" s="1">
        <f t="shared" si="22"/>
        <v>0.77924207484849195</v>
      </c>
      <c r="AD46" s="1">
        <f t="shared" si="23"/>
        <v>498.71492790303495</v>
      </c>
      <c r="AE46" s="1">
        <f t="shared" si="24"/>
        <v>0.58149738967412534</v>
      </c>
      <c r="AF46" s="1">
        <f t="shared" si="27"/>
        <v>6950.08</v>
      </c>
      <c r="AG46" s="1">
        <f t="shared" si="28"/>
        <v>-825.12000000000012</v>
      </c>
    </row>
    <row r="47" spans="2:33" x14ac:dyDescent="0.15">
      <c r="B47" s="1">
        <f>入力データ!B47</f>
        <v>44</v>
      </c>
      <c r="C47" s="1">
        <f>入力データ!C47/100</f>
        <v>0.8</v>
      </c>
      <c r="D47" s="1">
        <f>入力データ!D47/100</f>
        <v>1</v>
      </c>
      <c r="E47" s="1">
        <f>入力データ!E47*1000</f>
        <v>8000</v>
      </c>
      <c r="F47" s="1">
        <f>入力データ!F47*1000</f>
        <v>180000</v>
      </c>
      <c r="G47" s="1">
        <f>(入力データ!C47-入力データ!H47)/100</f>
        <v>0.7</v>
      </c>
      <c r="H47" s="1">
        <f>入力データ!G47/入力データ!D47/入力データ!C47</f>
        <v>2.8650000000000004E-3</v>
      </c>
      <c r="I47" s="1">
        <f t="shared" si="4"/>
        <v>0.87499999999999989</v>
      </c>
      <c r="J47" s="1">
        <f>入力データ!I47</f>
        <v>3500</v>
      </c>
      <c r="K47" s="1">
        <f t="shared" si="5"/>
        <v>0.546875</v>
      </c>
      <c r="L47" s="1">
        <f t="shared" si="6"/>
        <v>2.4305555555555556E-2</v>
      </c>
      <c r="M47" s="1">
        <f t="shared" si="7"/>
        <v>15</v>
      </c>
      <c r="N47" s="1">
        <f t="shared" si="8"/>
        <v>0.35</v>
      </c>
      <c r="O47" s="1">
        <f t="shared" si="9"/>
        <v>0.27999999999999997</v>
      </c>
      <c r="Q47" s="1">
        <f t="shared" si="10"/>
        <v>1.0072346148495108</v>
      </c>
      <c r="R47" s="1">
        <f t="shared" si="11"/>
        <v>757.87746510351872</v>
      </c>
      <c r="S47" s="1">
        <f t="shared" si="12"/>
        <v>1.007186709828723</v>
      </c>
      <c r="T47" s="1">
        <f t="shared" si="13"/>
        <v>757.81046027394859</v>
      </c>
      <c r="U47" s="1">
        <f t="shared" si="14"/>
        <v>0.512249673256302</v>
      </c>
      <c r="V47" s="1">
        <f t="shared" si="15"/>
        <v>1828.8376597827898</v>
      </c>
      <c r="W47" s="1">
        <f t="shared" si="16"/>
        <v>0.80345978839893439</v>
      </c>
      <c r="X47" s="1">
        <f t="shared" si="17"/>
        <v>2027.3999999999999</v>
      </c>
      <c r="Y47" s="1" t="str">
        <f t="shared" si="18"/>
        <v>圧縮</v>
      </c>
      <c r="Z47" s="1">
        <f t="shared" si="19"/>
        <v>1.0072346148495108</v>
      </c>
      <c r="AA47" s="1">
        <f t="shared" si="20"/>
        <v>80.578769187960873</v>
      </c>
      <c r="AB47" s="1">
        <f t="shared" si="21"/>
        <v>757.87746510351872</v>
      </c>
      <c r="AC47" s="1">
        <f t="shared" si="22"/>
        <v>0.75787746510351872</v>
      </c>
      <c r="AD47" s="1">
        <f t="shared" si="23"/>
        <v>485.04157766625207</v>
      </c>
      <c r="AE47" s="1">
        <f t="shared" si="24"/>
        <v>0.58393188759457915</v>
      </c>
      <c r="AF47" s="1">
        <f t="shared" si="27"/>
        <v>6950.08</v>
      </c>
      <c r="AG47" s="1">
        <f t="shared" si="28"/>
        <v>-825.12000000000012</v>
      </c>
    </row>
    <row r="48" spans="2:33" x14ac:dyDescent="0.15">
      <c r="B48" s="1">
        <f>入力データ!B48</f>
        <v>45</v>
      </c>
      <c r="C48" s="1">
        <f>入力データ!C48/100</f>
        <v>0.8</v>
      </c>
      <c r="D48" s="1">
        <f>入力データ!D48/100</f>
        <v>1</v>
      </c>
      <c r="E48" s="1">
        <f>入力データ!E48*1000</f>
        <v>8000</v>
      </c>
      <c r="F48" s="1">
        <f>入力データ!F48*1000</f>
        <v>180000</v>
      </c>
      <c r="G48" s="1">
        <f>(入力データ!C48-入力データ!H48)/100</f>
        <v>0.7</v>
      </c>
      <c r="H48" s="1">
        <f>入力データ!G48/入力データ!D48/入力データ!C48</f>
        <v>2.8650000000000004E-3</v>
      </c>
      <c r="I48" s="1">
        <f t="shared" si="4"/>
        <v>0.87499999999999989</v>
      </c>
      <c r="J48" s="1">
        <f>入力データ!I48</f>
        <v>3600</v>
      </c>
      <c r="K48" s="1">
        <f t="shared" si="5"/>
        <v>0.5625</v>
      </c>
      <c r="L48" s="1">
        <f t="shared" si="6"/>
        <v>2.5000000000000001E-2</v>
      </c>
      <c r="M48" s="1">
        <f t="shared" si="7"/>
        <v>15</v>
      </c>
      <c r="N48" s="1">
        <f t="shared" si="8"/>
        <v>0.35</v>
      </c>
      <c r="O48" s="1">
        <f t="shared" si="9"/>
        <v>0.27999999999999997</v>
      </c>
      <c r="Q48" s="1">
        <f t="shared" si="10"/>
        <v>1.0373006017766739</v>
      </c>
      <c r="R48" s="1">
        <f t="shared" si="11"/>
        <v>735.91051172552397</v>
      </c>
      <c r="S48" s="1">
        <f t="shared" si="12"/>
        <v>1.0360586259388678</v>
      </c>
      <c r="T48" s="1">
        <f t="shared" si="13"/>
        <v>734.22240421584775</v>
      </c>
      <c r="U48" s="1">
        <f t="shared" si="14"/>
        <v>0.51612466577534377</v>
      </c>
      <c r="V48" s="1">
        <f t="shared" si="15"/>
        <v>1864.7679984091328</v>
      </c>
      <c r="W48" s="1">
        <f t="shared" si="16"/>
        <v>0.80507647250244052</v>
      </c>
      <c r="X48" s="1">
        <f t="shared" si="17"/>
        <v>2074.2749999999996</v>
      </c>
      <c r="Y48" s="1" t="str">
        <f t="shared" si="18"/>
        <v>圧縮</v>
      </c>
      <c r="Z48" s="1">
        <f t="shared" si="19"/>
        <v>1.0373006017766739</v>
      </c>
      <c r="AA48" s="1">
        <f t="shared" si="20"/>
        <v>82.984048142133915</v>
      </c>
      <c r="AB48" s="1">
        <f t="shared" si="21"/>
        <v>735.91051172552397</v>
      </c>
      <c r="AC48" s="1">
        <f t="shared" si="22"/>
        <v>0.73591051172552402</v>
      </c>
      <c r="AD48" s="1">
        <f t="shared" si="23"/>
        <v>470.98272750433546</v>
      </c>
      <c r="AE48" s="1">
        <f t="shared" si="24"/>
        <v>0.58632994152585294</v>
      </c>
      <c r="AF48" s="1">
        <f t="shared" si="27"/>
        <v>6950.08</v>
      </c>
      <c r="AG48" s="1">
        <f t="shared" si="28"/>
        <v>-825.12000000000012</v>
      </c>
    </row>
    <row r="49" spans="2:33" x14ac:dyDescent="0.15">
      <c r="B49" s="1">
        <f>入力データ!B49</f>
        <v>46</v>
      </c>
      <c r="C49" s="1">
        <f>入力データ!C49/100</f>
        <v>0.8</v>
      </c>
      <c r="D49" s="1">
        <f>入力データ!D49/100</f>
        <v>1</v>
      </c>
      <c r="E49" s="1">
        <f>入力データ!E49*1000</f>
        <v>8000</v>
      </c>
      <c r="F49" s="1">
        <f>入力データ!F49*1000</f>
        <v>180000</v>
      </c>
      <c r="G49" s="1">
        <f>(入力データ!C49-入力データ!H49)/100</f>
        <v>0.7</v>
      </c>
      <c r="H49" s="1">
        <f>入力データ!G49/入力データ!D49/入力データ!C49</f>
        <v>2.8650000000000004E-3</v>
      </c>
      <c r="I49" s="1">
        <f t="shared" si="4"/>
        <v>0.87499999999999989</v>
      </c>
      <c r="J49" s="1">
        <f>入力データ!I49</f>
        <v>3700</v>
      </c>
      <c r="K49" s="1">
        <f t="shared" si="5"/>
        <v>0.578125</v>
      </c>
      <c r="L49" s="1">
        <f t="shared" si="6"/>
        <v>2.5694444444444443E-2</v>
      </c>
      <c r="M49" s="1">
        <f t="shared" si="7"/>
        <v>15</v>
      </c>
      <c r="N49" s="1">
        <f t="shared" si="8"/>
        <v>0.35</v>
      </c>
      <c r="O49" s="1">
        <f t="shared" si="9"/>
        <v>0.27999999999999997</v>
      </c>
      <c r="Q49" s="1">
        <f t="shared" si="10"/>
        <v>1.0692167577413478</v>
      </c>
      <c r="R49" s="1">
        <f t="shared" si="11"/>
        <v>713.94355834752923</v>
      </c>
      <c r="S49" s="1">
        <f t="shared" si="12"/>
        <v>1.0650504058475543</v>
      </c>
      <c r="T49" s="1">
        <f t="shared" si="13"/>
        <v>708.44561227888698</v>
      </c>
      <c r="U49" s="1">
        <f t="shared" si="14"/>
        <v>0.5199030751852225</v>
      </c>
      <c r="V49" s="1">
        <f t="shared" si="15"/>
        <v>1900.5500248246437</v>
      </c>
      <c r="W49" s="1">
        <f t="shared" si="16"/>
        <v>0.80662170284986912</v>
      </c>
      <c r="X49" s="1">
        <f t="shared" si="17"/>
        <v>2121.1499999999992</v>
      </c>
      <c r="Y49" s="1" t="str">
        <f t="shared" si="18"/>
        <v>圧縮</v>
      </c>
      <c r="Z49" s="1">
        <f t="shared" si="19"/>
        <v>1.0692167577413478</v>
      </c>
      <c r="AA49" s="1">
        <f t="shared" si="20"/>
        <v>85.537340619307827</v>
      </c>
      <c r="AB49" s="1">
        <f t="shared" si="21"/>
        <v>713.94355834752923</v>
      </c>
      <c r="AC49" s="1">
        <f t="shared" si="22"/>
        <v>0.71394355834752921</v>
      </c>
      <c r="AD49" s="1">
        <f t="shared" si="23"/>
        <v>456.92387734241879</v>
      </c>
      <c r="AE49" s="1">
        <f t="shared" si="24"/>
        <v>0.58872799545712662</v>
      </c>
      <c r="AF49" s="1">
        <f t="shared" si="27"/>
        <v>6950.08</v>
      </c>
      <c r="AG49" s="1">
        <f t="shared" si="28"/>
        <v>-825.12000000000012</v>
      </c>
    </row>
    <row r="50" spans="2:33" x14ac:dyDescent="0.15">
      <c r="B50" s="1">
        <f>入力データ!B50</f>
        <v>47</v>
      </c>
      <c r="C50" s="1">
        <f>入力データ!C50/100</f>
        <v>0.8</v>
      </c>
      <c r="D50" s="1">
        <f>入力データ!D50/100</f>
        <v>1</v>
      </c>
      <c r="E50" s="1">
        <f>入力データ!E50*1000</f>
        <v>8000</v>
      </c>
      <c r="F50" s="1">
        <f>入力データ!F50*1000</f>
        <v>180000</v>
      </c>
      <c r="G50" s="1">
        <f>(入力データ!C50-入力データ!H50)/100</f>
        <v>0.7</v>
      </c>
      <c r="H50" s="1">
        <f>入力データ!G50/入力データ!D50/入力データ!C50</f>
        <v>2.8650000000000004E-3</v>
      </c>
      <c r="I50" s="1">
        <f t="shared" si="4"/>
        <v>0.87499999999999989</v>
      </c>
      <c r="J50" s="1">
        <f>入力データ!I50</f>
        <v>3800</v>
      </c>
      <c r="K50" s="1">
        <f t="shared" si="5"/>
        <v>0.59375</v>
      </c>
      <c r="L50" s="1">
        <f t="shared" si="6"/>
        <v>2.6388888888888889E-2</v>
      </c>
      <c r="M50" s="1">
        <f t="shared" si="7"/>
        <v>15</v>
      </c>
      <c r="N50" s="1">
        <f t="shared" si="8"/>
        <v>0.35</v>
      </c>
      <c r="O50" s="1">
        <f t="shared" si="9"/>
        <v>0.27999999999999997</v>
      </c>
      <c r="Q50" s="1">
        <f t="shared" si="10"/>
        <v>1.1031592848435596</v>
      </c>
      <c r="R50" s="1">
        <f t="shared" si="11"/>
        <v>691.97660496953449</v>
      </c>
      <c r="S50" s="1">
        <f t="shared" si="12"/>
        <v>1.0941538522087155</v>
      </c>
      <c r="T50" s="1">
        <f t="shared" si="13"/>
        <v>680.45058508134025</v>
      </c>
      <c r="U50" s="1">
        <f t="shared" si="14"/>
        <v>0.5235889925296332</v>
      </c>
      <c r="V50" s="1">
        <f t="shared" si="15"/>
        <v>1936.1882456314213</v>
      </c>
      <c r="W50" s="1">
        <f t="shared" si="16"/>
        <v>0.80810011415920002</v>
      </c>
      <c r="X50" s="1">
        <f t="shared" si="17"/>
        <v>2168.0249999999996</v>
      </c>
      <c r="Y50" s="1" t="str">
        <f t="shared" si="18"/>
        <v>圧縮</v>
      </c>
      <c r="Z50" s="1">
        <f t="shared" si="19"/>
        <v>1.1031592848435596</v>
      </c>
      <c r="AA50" s="1">
        <f t="shared" si="20"/>
        <v>88.252742787484777</v>
      </c>
      <c r="AB50" s="1">
        <f t="shared" si="21"/>
        <v>691.97660496953449</v>
      </c>
      <c r="AC50" s="1">
        <f t="shared" si="22"/>
        <v>0.6919766049695345</v>
      </c>
      <c r="AD50" s="1">
        <f t="shared" si="23"/>
        <v>442.86502718050218</v>
      </c>
      <c r="AE50" s="1">
        <f t="shared" si="24"/>
        <v>0.5911260493884003</v>
      </c>
      <c r="AF50" s="1">
        <f t="shared" si="27"/>
        <v>6950.08</v>
      </c>
      <c r="AG50" s="1">
        <f t="shared" si="28"/>
        <v>-825.12000000000012</v>
      </c>
    </row>
    <row r="51" spans="2:33" x14ac:dyDescent="0.15">
      <c r="B51" s="1">
        <f>入力データ!B51</f>
        <v>48</v>
      </c>
      <c r="C51" s="1">
        <f>入力データ!C51/100</f>
        <v>0.8</v>
      </c>
      <c r="D51" s="1">
        <f>入力データ!D51/100</f>
        <v>1</v>
      </c>
      <c r="E51" s="1">
        <f>入力データ!E51*1000</f>
        <v>8000</v>
      </c>
      <c r="F51" s="1">
        <f>入力データ!F51*1000</f>
        <v>180000</v>
      </c>
      <c r="G51" s="1">
        <f>(入力データ!C51-入力データ!H51)/100</f>
        <v>0.7</v>
      </c>
      <c r="H51" s="1">
        <f>入力データ!G51/入力データ!D51/入力データ!C51</f>
        <v>2.8650000000000004E-3</v>
      </c>
      <c r="I51" s="1">
        <f t="shared" si="4"/>
        <v>0.87499999999999989</v>
      </c>
      <c r="J51" s="1">
        <f>入力データ!I51</f>
        <v>3900</v>
      </c>
      <c r="K51" s="1">
        <f t="shared" si="5"/>
        <v>0.609375</v>
      </c>
      <c r="L51" s="1">
        <f t="shared" si="6"/>
        <v>2.7083333333333334E-2</v>
      </c>
      <c r="M51" s="1">
        <f t="shared" si="7"/>
        <v>15</v>
      </c>
      <c r="N51" s="1">
        <f t="shared" si="8"/>
        <v>0.35</v>
      </c>
      <c r="O51" s="1">
        <f t="shared" si="9"/>
        <v>0.27999999999999997</v>
      </c>
      <c r="Q51" s="1">
        <f t="shared" si="10"/>
        <v>1.1393274930493626</v>
      </c>
      <c r="R51" s="1">
        <f t="shared" si="11"/>
        <v>670.00965159154066</v>
      </c>
      <c r="S51" s="1">
        <f t="shared" si="12"/>
        <v>1.123361438820814</v>
      </c>
      <c r="T51" s="1">
        <f t="shared" si="13"/>
        <v>650.21035000895245</v>
      </c>
      <c r="U51" s="1">
        <f t="shared" si="14"/>
        <v>0.52718625652889783</v>
      </c>
      <c r="V51" s="1">
        <f t="shared" si="15"/>
        <v>1971.6869627704111</v>
      </c>
      <c r="W51" s="1">
        <f t="shared" si="16"/>
        <v>0.80951594880130029</v>
      </c>
      <c r="X51" s="1">
        <f t="shared" si="17"/>
        <v>2214.8999999999996</v>
      </c>
      <c r="Y51" s="1" t="str">
        <f t="shared" si="18"/>
        <v>圧縮</v>
      </c>
      <c r="Z51" s="1">
        <f t="shared" si="19"/>
        <v>1.1393274930493626</v>
      </c>
      <c r="AA51" s="1">
        <f t="shared" si="20"/>
        <v>91.146199443949016</v>
      </c>
      <c r="AB51" s="1">
        <f t="shared" si="21"/>
        <v>670.00965159154066</v>
      </c>
      <c r="AC51" s="1">
        <f t="shared" si="22"/>
        <v>0.67000965159154069</v>
      </c>
      <c r="AD51" s="1">
        <f t="shared" si="23"/>
        <v>428.80617701858608</v>
      </c>
      <c r="AE51" s="1">
        <f t="shared" si="24"/>
        <v>0.59352410331967387</v>
      </c>
      <c r="AF51" s="1">
        <f t="shared" si="27"/>
        <v>6950.08</v>
      </c>
      <c r="AG51" s="1">
        <f t="shared" si="28"/>
        <v>-825.12000000000012</v>
      </c>
    </row>
    <row r="52" spans="2:33" x14ac:dyDescent="0.15">
      <c r="B52" s="1">
        <f>入力データ!B52</f>
        <v>49</v>
      </c>
      <c r="C52" s="1">
        <f>入力データ!C52/100</f>
        <v>0.8</v>
      </c>
      <c r="D52" s="1">
        <f>入力データ!D52/100</f>
        <v>1</v>
      </c>
      <c r="E52" s="1">
        <f>入力データ!E52*1000</f>
        <v>8000</v>
      </c>
      <c r="F52" s="1">
        <f>入力データ!F52*1000</f>
        <v>180000</v>
      </c>
      <c r="G52" s="1">
        <f>(入力データ!C52-入力データ!H52)/100</f>
        <v>0.7</v>
      </c>
      <c r="H52" s="1">
        <f>入力データ!G52/入力データ!D52/入力データ!C52</f>
        <v>2.8650000000000004E-3</v>
      </c>
      <c r="I52" s="1">
        <f t="shared" si="4"/>
        <v>0.87499999999999989</v>
      </c>
      <c r="J52" s="1">
        <f>入力データ!I52</f>
        <v>4000</v>
      </c>
      <c r="K52" s="1">
        <f t="shared" si="5"/>
        <v>0.625</v>
      </c>
      <c r="L52" s="1">
        <f t="shared" si="6"/>
        <v>2.7777777777777776E-2</v>
      </c>
      <c r="M52" s="1">
        <f t="shared" si="7"/>
        <v>15</v>
      </c>
      <c r="N52" s="1">
        <f t="shared" si="8"/>
        <v>0.35</v>
      </c>
      <c r="O52" s="1">
        <f t="shared" si="9"/>
        <v>0.27999999999999997</v>
      </c>
      <c r="Q52" s="1">
        <f t="shared" si="10"/>
        <v>1.1779477166720902</v>
      </c>
      <c r="R52" s="1">
        <f t="shared" si="11"/>
        <v>648.0426982135441</v>
      </c>
      <c r="S52" s="1">
        <f t="shared" si="12"/>
        <v>1.1526662501922518</v>
      </c>
      <c r="T52" s="1">
        <f t="shared" si="13"/>
        <v>617.70021940776496</v>
      </c>
      <c r="U52" s="1">
        <f t="shared" si="14"/>
        <v>0.53069847416781168</v>
      </c>
      <c r="V52" s="1">
        <f t="shared" si="15"/>
        <v>2007.0502862963922</v>
      </c>
      <c r="W52" s="1">
        <f t="shared" si="16"/>
        <v>0.81087309745664349</v>
      </c>
      <c r="X52" s="1">
        <f t="shared" si="17"/>
        <v>2261.7749999999992</v>
      </c>
      <c r="Y52" s="1" t="str">
        <f t="shared" si="18"/>
        <v>圧縮</v>
      </c>
      <c r="Z52" s="1">
        <f t="shared" si="19"/>
        <v>1.1779477166720902</v>
      </c>
      <c r="AA52" s="1">
        <f t="shared" si="20"/>
        <v>94.23581733376723</v>
      </c>
      <c r="AB52" s="1">
        <f t="shared" si="21"/>
        <v>648.0426982135441</v>
      </c>
      <c r="AC52" s="1">
        <f t="shared" si="22"/>
        <v>0.6480426982135441</v>
      </c>
      <c r="AD52" s="1">
        <f t="shared" si="23"/>
        <v>414.74732685666828</v>
      </c>
      <c r="AE52" s="1">
        <f t="shared" si="24"/>
        <v>0.59592215725094777</v>
      </c>
      <c r="AF52" s="1">
        <f t="shared" si="27"/>
        <v>6950.08</v>
      </c>
      <c r="AG52" s="1">
        <f t="shared" si="28"/>
        <v>-825.12000000000012</v>
      </c>
    </row>
    <row r="53" spans="2:33" x14ac:dyDescent="0.15">
      <c r="B53" s="1">
        <f>入力データ!B53</f>
        <v>50</v>
      </c>
      <c r="C53" s="1">
        <f>入力データ!C53/100</f>
        <v>0.8</v>
      </c>
      <c r="D53" s="1">
        <f>入力データ!D53/100</f>
        <v>1</v>
      </c>
      <c r="E53" s="1">
        <f>入力データ!E53*1000</f>
        <v>8000</v>
      </c>
      <c r="F53" s="1">
        <f>入力データ!F53*1000</f>
        <v>180000</v>
      </c>
      <c r="G53" s="1">
        <f>(入力データ!C53-入力データ!H53)/100</f>
        <v>0.7</v>
      </c>
      <c r="H53" s="1">
        <f>入力データ!G53/入力データ!D53/入力データ!C53</f>
        <v>2.8650000000000004E-3</v>
      </c>
      <c r="I53" s="1">
        <f t="shared" si="4"/>
        <v>0.87499999999999989</v>
      </c>
      <c r="J53" s="1">
        <f>入力データ!I53</f>
        <v>4100</v>
      </c>
      <c r="K53" s="1">
        <f t="shared" si="5"/>
        <v>0.640625</v>
      </c>
      <c r="L53" s="1">
        <f t="shared" si="6"/>
        <v>2.8472222222222222E-2</v>
      </c>
      <c r="M53" s="1">
        <f t="shared" si="7"/>
        <v>15</v>
      </c>
      <c r="N53" s="1">
        <f t="shared" si="8"/>
        <v>0.35</v>
      </c>
      <c r="O53" s="1">
        <f t="shared" si="9"/>
        <v>0.27999999999999997</v>
      </c>
      <c r="Q53" s="1">
        <f t="shared" si="10"/>
        <v>1.2192780553528322</v>
      </c>
      <c r="R53" s="1">
        <f t="shared" si="11"/>
        <v>626.07574483555072</v>
      </c>
      <c r="S53" s="1">
        <f t="shared" si="12"/>
        <v>1.1820619265652579</v>
      </c>
      <c r="T53" s="1">
        <f t="shared" si="13"/>
        <v>582.89757286953954</v>
      </c>
      <c r="U53" s="1">
        <f t="shared" si="14"/>
        <v>0.5341290391975192</v>
      </c>
      <c r="V53" s="1">
        <f t="shared" si="15"/>
        <v>2042.2821461247036</v>
      </c>
      <c r="W53" s="1">
        <f t="shared" si="16"/>
        <v>0.8121751348190499</v>
      </c>
      <c r="X53" s="1">
        <f t="shared" si="17"/>
        <v>2308.6499999999996</v>
      </c>
      <c r="Y53" s="1" t="str">
        <f t="shared" si="18"/>
        <v>圧縮</v>
      </c>
      <c r="Z53" s="1">
        <f t="shared" si="19"/>
        <v>1.2192780553528322</v>
      </c>
      <c r="AA53" s="1">
        <f t="shared" si="20"/>
        <v>97.542244428226581</v>
      </c>
      <c r="AB53" s="1">
        <f t="shared" si="21"/>
        <v>626.07574483555072</v>
      </c>
      <c r="AC53" s="1">
        <f t="shared" si="22"/>
        <v>0.62607574483555073</v>
      </c>
      <c r="AD53" s="1">
        <f t="shared" si="23"/>
        <v>400.68847669475252</v>
      </c>
      <c r="AE53" s="1">
        <f t="shared" si="24"/>
        <v>0.59832021118222134</v>
      </c>
      <c r="AF53" s="1">
        <f t="shared" si="27"/>
        <v>6950.08</v>
      </c>
      <c r="AG53" s="1">
        <f t="shared" si="28"/>
        <v>-825.12000000000012</v>
      </c>
    </row>
    <row r="54" spans="2:33" x14ac:dyDescent="0.15">
      <c r="B54" s="1">
        <f>入力データ!B54</f>
        <v>51</v>
      </c>
      <c r="C54" s="1">
        <f>入力データ!C54/100</f>
        <v>0.8</v>
      </c>
      <c r="D54" s="1">
        <f>入力データ!D54/100</f>
        <v>1</v>
      </c>
      <c r="E54" s="1">
        <f>入力データ!E54*1000</f>
        <v>8000</v>
      </c>
      <c r="F54" s="1">
        <f>入力データ!F54*1000</f>
        <v>180000</v>
      </c>
      <c r="G54" s="1">
        <f>(入力データ!C54-入力データ!H54)/100</f>
        <v>0.7</v>
      </c>
      <c r="H54" s="1">
        <f>入力データ!G54/入力データ!D54/入力データ!C54</f>
        <v>2.8650000000000004E-3</v>
      </c>
      <c r="I54" s="1">
        <f t="shared" si="4"/>
        <v>0.87499999999999989</v>
      </c>
      <c r="J54" s="1">
        <f>入力データ!I54</f>
        <v>4200</v>
      </c>
      <c r="K54" s="1">
        <f t="shared" si="5"/>
        <v>0.65625</v>
      </c>
      <c r="L54" s="1">
        <f t="shared" si="6"/>
        <v>2.9166666666666667E-2</v>
      </c>
      <c r="M54" s="1">
        <f t="shared" si="7"/>
        <v>15</v>
      </c>
      <c r="N54" s="1">
        <f t="shared" si="8"/>
        <v>0.35</v>
      </c>
      <c r="O54" s="1">
        <f t="shared" si="9"/>
        <v>0.27999999999999997</v>
      </c>
      <c r="Q54" s="1">
        <f t="shared" si="10"/>
        <v>1.2636141494065627</v>
      </c>
      <c r="R54" s="1">
        <f t="shared" si="11"/>
        <v>604.10879145755644</v>
      </c>
      <c r="S54" s="1">
        <f t="shared" si="12"/>
        <v>1.2115426139925511</v>
      </c>
      <c r="T54" s="1">
        <f t="shared" si="13"/>
        <v>545.78166136685059</v>
      </c>
      <c r="U54" s="1">
        <f t="shared" si="14"/>
        <v>0.53748114880278641</v>
      </c>
      <c r="V54" s="1">
        <f t="shared" si="15"/>
        <v>2077.3863028513415</v>
      </c>
      <c r="W54" s="1">
        <f t="shared" si="16"/>
        <v>0.81342535103639302</v>
      </c>
      <c r="X54" s="1">
        <f t="shared" si="17"/>
        <v>2355.5249999999996</v>
      </c>
      <c r="Y54" s="1" t="str">
        <f t="shared" si="18"/>
        <v>圧縮</v>
      </c>
      <c r="Z54" s="1">
        <f t="shared" si="19"/>
        <v>1.2636141494065627</v>
      </c>
      <c r="AA54" s="1">
        <f t="shared" si="20"/>
        <v>101.08913195252502</v>
      </c>
      <c r="AB54" s="1">
        <f t="shared" si="21"/>
        <v>604.10879145755644</v>
      </c>
      <c r="AC54" s="1">
        <f t="shared" si="22"/>
        <v>0.60410879145755647</v>
      </c>
      <c r="AD54" s="1">
        <f t="shared" si="23"/>
        <v>386.6296265328362</v>
      </c>
      <c r="AE54" s="1">
        <f t="shared" si="24"/>
        <v>0.60071826511349513</v>
      </c>
      <c r="AF54" s="1">
        <f t="shared" si="27"/>
        <v>6950.08</v>
      </c>
      <c r="AG54" s="1">
        <f t="shared" si="28"/>
        <v>-825.12000000000012</v>
      </c>
    </row>
    <row r="55" spans="2:33" x14ac:dyDescent="0.15">
      <c r="B55" s="1">
        <f>入力データ!B55</f>
        <v>52</v>
      </c>
      <c r="C55" s="1">
        <f>入力データ!C55/100</f>
        <v>0.8</v>
      </c>
      <c r="D55" s="1">
        <f>入力データ!D55/100</f>
        <v>1</v>
      </c>
      <c r="E55" s="1">
        <f>入力データ!E55*1000</f>
        <v>8000</v>
      </c>
      <c r="F55" s="1">
        <f>入力データ!F55*1000</f>
        <v>180000</v>
      </c>
      <c r="G55" s="1">
        <f>(入力データ!C55-入力データ!H55)/100</f>
        <v>0.7</v>
      </c>
      <c r="H55" s="1">
        <f>入力データ!G55/入力データ!D55/入力データ!C55</f>
        <v>2.8650000000000004E-3</v>
      </c>
      <c r="I55" s="1">
        <f t="shared" si="4"/>
        <v>0.87499999999999989</v>
      </c>
      <c r="J55" s="1">
        <f>入力データ!I55</f>
        <v>4300</v>
      </c>
      <c r="K55" s="1">
        <f t="shared" si="5"/>
        <v>0.671875</v>
      </c>
      <c r="L55" s="1">
        <f t="shared" si="6"/>
        <v>2.9861111111111113E-2</v>
      </c>
      <c r="M55" s="1">
        <f t="shared" si="7"/>
        <v>15</v>
      </c>
      <c r="N55" s="1">
        <f t="shared" si="8"/>
        <v>0.35</v>
      </c>
      <c r="O55" s="1">
        <f t="shared" si="9"/>
        <v>0.27999999999999997</v>
      </c>
      <c r="Q55" s="1">
        <f t="shared" si="10"/>
        <v>1.3112962627543321</v>
      </c>
      <c r="R55" s="1">
        <f t="shared" si="11"/>
        <v>582.14183807956215</v>
      </c>
      <c r="S55" s="1">
        <f t="shared" si="12"/>
        <v>1.2411029190609222</v>
      </c>
      <c r="T55" s="1">
        <f t="shared" si="13"/>
        <v>506.33343112999228</v>
      </c>
      <c r="U55" s="1">
        <f t="shared" si="14"/>
        <v>0.54075781865108574</v>
      </c>
      <c r="V55" s="1">
        <f t="shared" si="15"/>
        <v>2112.3663577361103</v>
      </c>
      <c r="W55" s="1">
        <f t="shared" si="16"/>
        <v>0.81462677947052931</v>
      </c>
      <c r="X55" s="1">
        <f t="shared" si="17"/>
        <v>2402.3999999999996</v>
      </c>
      <c r="Y55" s="1" t="str">
        <f t="shared" si="18"/>
        <v>圧縮</v>
      </c>
      <c r="Z55" s="1">
        <f t="shared" si="19"/>
        <v>1.3112962627543321</v>
      </c>
      <c r="AA55" s="1">
        <f t="shared" si="20"/>
        <v>104.90370102034656</v>
      </c>
      <c r="AB55" s="1">
        <f t="shared" si="21"/>
        <v>582.14183807956215</v>
      </c>
      <c r="AC55" s="1">
        <f t="shared" si="22"/>
        <v>0.5821418380795621</v>
      </c>
      <c r="AD55" s="1">
        <f t="shared" si="23"/>
        <v>372.57077637091987</v>
      </c>
      <c r="AE55" s="1">
        <f t="shared" si="24"/>
        <v>0.60311631904476881</v>
      </c>
      <c r="AF55" s="1">
        <f t="shared" si="27"/>
        <v>6950.08</v>
      </c>
      <c r="AG55" s="1">
        <f t="shared" si="28"/>
        <v>-825.12000000000012</v>
      </c>
    </row>
    <row r="56" spans="2:33" x14ac:dyDescent="0.15">
      <c r="B56" s="1">
        <f>入力データ!B56</f>
        <v>53</v>
      </c>
      <c r="C56" s="1">
        <f>入力データ!C56/100</f>
        <v>0.8</v>
      </c>
      <c r="D56" s="1">
        <f>入力データ!D56/100</f>
        <v>1</v>
      </c>
      <c r="E56" s="1">
        <f>入力データ!E56*1000</f>
        <v>8000</v>
      </c>
      <c r="F56" s="1">
        <f>入力データ!F56*1000</f>
        <v>180000</v>
      </c>
      <c r="G56" s="1">
        <f>(入力データ!C56-入力データ!H56)/100</f>
        <v>0.7</v>
      </c>
      <c r="H56" s="1">
        <f>入力データ!G56/入力データ!D56/入力データ!C56</f>
        <v>2.8650000000000004E-3</v>
      </c>
      <c r="I56" s="1">
        <f t="shared" si="4"/>
        <v>0.87499999999999989</v>
      </c>
      <c r="J56" s="1">
        <f>入力データ!I56</f>
        <v>4400</v>
      </c>
      <c r="K56" s="1">
        <f t="shared" si="5"/>
        <v>0.6875</v>
      </c>
      <c r="L56" s="1">
        <f t="shared" si="6"/>
        <v>3.0555555555555555E-2</v>
      </c>
      <c r="M56" s="1">
        <f t="shared" si="7"/>
        <v>15</v>
      </c>
      <c r="N56" s="1">
        <f t="shared" si="8"/>
        <v>0.35</v>
      </c>
      <c r="O56" s="1">
        <f t="shared" si="9"/>
        <v>0.27999999999999997</v>
      </c>
      <c r="Q56" s="1">
        <f t="shared" si="10"/>
        <v>1.3627180323754549</v>
      </c>
      <c r="R56" s="1">
        <f t="shared" si="11"/>
        <v>560.17488470156695</v>
      </c>
      <c r="S56" s="1">
        <f t="shared" si="12"/>
        <v>1.2707378678667149</v>
      </c>
      <c r="T56" s="1">
        <f t="shared" si="13"/>
        <v>464.53536530955716</v>
      </c>
      <c r="U56" s="1">
        <f t="shared" si="14"/>
        <v>0.54396189651046323</v>
      </c>
      <c r="V56" s="1">
        <f t="shared" si="15"/>
        <v>2147.2257619283751</v>
      </c>
      <c r="W56" s="1">
        <f t="shared" si="16"/>
        <v>0.81578222126955913</v>
      </c>
      <c r="X56" s="1">
        <f t="shared" si="17"/>
        <v>2449.2749999999996</v>
      </c>
      <c r="Y56" s="1" t="str">
        <f t="shared" si="18"/>
        <v>圧縮</v>
      </c>
      <c r="Z56" s="1">
        <f t="shared" si="19"/>
        <v>1.3627180323754549</v>
      </c>
      <c r="AA56" s="1">
        <f t="shared" si="20"/>
        <v>109.01744259003638</v>
      </c>
      <c r="AB56" s="1">
        <f t="shared" si="21"/>
        <v>560.17488470156695</v>
      </c>
      <c r="AC56" s="1">
        <f t="shared" si="22"/>
        <v>0.56017488470156696</v>
      </c>
      <c r="AD56" s="1">
        <f t="shared" si="23"/>
        <v>358.51192620900292</v>
      </c>
      <c r="AE56" s="1">
        <f t="shared" si="24"/>
        <v>0.60551437297604249</v>
      </c>
      <c r="AF56" s="1">
        <f t="shared" si="27"/>
        <v>6950.08</v>
      </c>
      <c r="AG56" s="1">
        <f t="shared" si="28"/>
        <v>-825.12000000000012</v>
      </c>
    </row>
    <row r="57" spans="2:33" x14ac:dyDescent="0.15">
      <c r="B57" s="1">
        <f>入力データ!B57</f>
        <v>54</v>
      </c>
      <c r="C57" s="1">
        <f>入力データ!C57/100</f>
        <v>0.8</v>
      </c>
      <c r="D57" s="1">
        <f>入力データ!D57/100</f>
        <v>1</v>
      </c>
      <c r="E57" s="1">
        <f>入力データ!E57*1000</f>
        <v>8000</v>
      </c>
      <c r="F57" s="1">
        <f>入力データ!F57*1000</f>
        <v>180000</v>
      </c>
      <c r="G57" s="1">
        <f>(入力データ!C57-入力データ!H57)/100</f>
        <v>0.7</v>
      </c>
      <c r="H57" s="1">
        <f>入力データ!G57/入力データ!D57/入力データ!C57</f>
        <v>2.8650000000000004E-3</v>
      </c>
      <c r="I57" s="1">
        <f t="shared" si="4"/>
        <v>0.87499999999999989</v>
      </c>
      <c r="J57" s="1">
        <f>入力データ!I57</f>
        <v>4500</v>
      </c>
      <c r="K57" s="1">
        <f t="shared" si="5"/>
        <v>0.703125</v>
      </c>
      <c r="L57" s="1">
        <f t="shared" si="6"/>
        <v>3.125E-2</v>
      </c>
      <c r="M57" s="1">
        <f t="shared" si="7"/>
        <v>15</v>
      </c>
      <c r="N57" s="1">
        <f t="shared" si="8"/>
        <v>0.35</v>
      </c>
      <c r="O57" s="1">
        <f t="shared" si="9"/>
        <v>0.27999999999999997</v>
      </c>
      <c r="Q57" s="1">
        <f t="shared" si="10"/>
        <v>1.4183373604127212</v>
      </c>
      <c r="R57" s="1">
        <f t="shared" si="11"/>
        <v>538.20793132357358</v>
      </c>
      <c r="S57" s="1">
        <f t="shared" si="12"/>
        <v>1.3004428688662304</v>
      </c>
      <c r="T57" s="1">
        <f t="shared" si="13"/>
        <v>420.37134162692746</v>
      </c>
      <c r="U57" s="1">
        <f t="shared" si="14"/>
        <v>0.54709607459819898</v>
      </c>
      <c r="V57" s="1">
        <f t="shared" si="15"/>
        <v>2181.9678250058491</v>
      </c>
      <c r="W57" s="1">
        <f t="shared" si="16"/>
        <v>0.81689426717144398</v>
      </c>
      <c r="X57" s="1">
        <f t="shared" si="17"/>
        <v>2496.1499999999992</v>
      </c>
      <c r="Y57" s="1" t="str">
        <f t="shared" si="18"/>
        <v>圧縮</v>
      </c>
      <c r="Z57" s="1">
        <f t="shared" si="19"/>
        <v>1.4183373604127212</v>
      </c>
      <c r="AA57" s="1">
        <f t="shared" si="20"/>
        <v>113.46698883301769</v>
      </c>
      <c r="AB57" s="1">
        <f t="shared" si="21"/>
        <v>538.20793132357358</v>
      </c>
      <c r="AC57" s="1">
        <f t="shared" si="22"/>
        <v>0.53820793132357359</v>
      </c>
      <c r="AD57" s="1">
        <f t="shared" si="23"/>
        <v>344.45307604708717</v>
      </c>
      <c r="AE57" s="1">
        <f t="shared" si="24"/>
        <v>0.60791242690731617</v>
      </c>
      <c r="AF57" s="1">
        <f t="shared" si="27"/>
        <v>6950.08</v>
      </c>
      <c r="AG57" s="1">
        <f t="shared" si="28"/>
        <v>-825.12000000000012</v>
      </c>
    </row>
    <row r="58" spans="2:33" x14ac:dyDescent="0.15">
      <c r="B58" s="1">
        <f>入力データ!B58</f>
        <v>55</v>
      </c>
      <c r="C58" s="1">
        <f>入力データ!C58/100</f>
        <v>0.8</v>
      </c>
      <c r="D58" s="1">
        <f>入力データ!D58/100</f>
        <v>1</v>
      </c>
      <c r="E58" s="1">
        <f>入力データ!E58*1000</f>
        <v>8000</v>
      </c>
      <c r="F58" s="1">
        <f>入力データ!F58*1000</f>
        <v>180000</v>
      </c>
      <c r="G58" s="1">
        <f>(入力データ!C58-入力データ!H58)/100</f>
        <v>0.7</v>
      </c>
      <c r="H58" s="1">
        <f>入力データ!G58/入力データ!D58/入力データ!C58</f>
        <v>2.8650000000000004E-3</v>
      </c>
      <c r="I58" s="1">
        <f t="shared" si="4"/>
        <v>0.87499999999999989</v>
      </c>
      <c r="J58" s="1">
        <f>入力データ!I58</f>
        <v>4600</v>
      </c>
      <c r="K58" s="1">
        <f t="shared" si="5"/>
        <v>0.71875</v>
      </c>
      <c r="L58" s="1">
        <f t="shared" si="6"/>
        <v>3.1944444444444442E-2</v>
      </c>
      <c r="M58" s="1">
        <f t="shared" si="7"/>
        <v>15</v>
      </c>
      <c r="N58" s="1">
        <f t="shared" si="8"/>
        <v>0.35</v>
      </c>
      <c r="O58" s="1">
        <f t="shared" si="9"/>
        <v>0.27999999999999997</v>
      </c>
      <c r="Q58" s="1">
        <f t="shared" si="10"/>
        <v>1.4786900871459696</v>
      </c>
      <c r="R58" s="1">
        <f t="shared" si="11"/>
        <v>516.24097794557838</v>
      </c>
      <c r="S58" s="1">
        <f t="shared" si="12"/>
        <v>1.3302136792463997</v>
      </c>
      <c r="T58" s="1">
        <f t="shared" si="13"/>
        <v>373.82650437267512</v>
      </c>
      <c r="U58" s="1">
        <f t="shared" si="14"/>
        <v>0.55016290080111008</v>
      </c>
      <c r="V58" s="1">
        <f t="shared" si="15"/>
        <v>2216.5957228892235</v>
      </c>
      <c r="W58" s="1">
        <f t="shared" si="16"/>
        <v>0.81796531689621599</v>
      </c>
      <c r="X58" s="1">
        <f t="shared" si="17"/>
        <v>2543.0249999999992</v>
      </c>
      <c r="Y58" s="1" t="str">
        <f t="shared" si="18"/>
        <v>圧縮</v>
      </c>
      <c r="Z58" s="1">
        <f t="shared" si="19"/>
        <v>1.4786900871459696</v>
      </c>
      <c r="AA58" s="1">
        <f t="shared" si="20"/>
        <v>118.29520697167757</v>
      </c>
      <c r="AB58" s="1">
        <f t="shared" si="21"/>
        <v>516.24097794557838</v>
      </c>
      <c r="AC58" s="1">
        <f t="shared" si="22"/>
        <v>0.51624097794557833</v>
      </c>
      <c r="AD58" s="1">
        <f t="shared" si="23"/>
        <v>330.39422588517021</v>
      </c>
      <c r="AE58" s="1">
        <f t="shared" si="24"/>
        <v>0.61031048083858974</v>
      </c>
      <c r="AF58" s="1">
        <f t="shared" si="27"/>
        <v>6950.08</v>
      </c>
      <c r="AG58" s="1">
        <f t="shared" si="28"/>
        <v>-825.12000000000012</v>
      </c>
    </row>
    <row r="59" spans="2:33" x14ac:dyDescent="0.15">
      <c r="B59" s="1">
        <f>入力データ!B59</f>
        <v>56</v>
      </c>
      <c r="C59" s="1">
        <f>入力データ!C59/100</f>
        <v>0.8</v>
      </c>
      <c r="D59" s="1">
        <f>入力データ!D59/100</f>
        <v>1</v>
      </c>
      <c r="E59" s="1">
        <f>入力データ!E59*1000</f>
        <v>8000</v>
      </c>
      <c r="F59" s="1">
        <f>入力データ!F59*1000</f>
        <v>180000</v>
      </c>
      <c r="G59" s="1">
        <f>(入力データ!C59-入力データ!H59)/100</f>
        <v>0.7</v>
      </c>
      <c r="H59" s="1">
        <f>入力データ!G59/入力データ!D59/入力データ!C59</f>
        <v>2.8650000000000004E-3</v>
      </c>
      <c r="I59" s="1">
        <f t="shared" si="4"/>
        <v>0.87499999999999989</v>
      </c>
      <c r="J59" s="1">
        <f>入力データ!I59</f>
        <v>4700</v>
      </c>
      <c r="K59" s="1">
        <f t="shared" si="5"/>
        <v>0.734375</v>
      </c>
      <c r="L59" s="1">
        <f t="shared" si="6"/>
        <v>3.2638888888888891E-2</v>
      </c>
      <c r="M59" s="1">
        <f t="shared" si="7"/>
        <v>15</v>
      </c>
      <c r="N59" s="1">
        <f t="shared" si="8"/>
        <v>0.35</v>
      </c>
      <c r="O59" s="1">
        <f t="shared" si="9"/>
        <v>0.27999999999999997</v>
      </c>
      <c r="Q59" s="1">
        <f t="shared" si="10"/>
        <v>1.5444073099623126</v>
      </c>
      <c r="R59" s="1">
        <f t="shared" si="11"/>
        <v>494.27402456758318</v>
      </c>
      <c r="S59" s="1">
        <f t="shared" si="12"/>
        <v>1.3600463744857585</v>
      </c>
      <c r="T59" s="1">
        <f t="shared" si="13"/>
        <v>324.88714926552075</v>
      </c>
      <c r="U59" s="1">
        <f t="shared" si="14"/>
        <v>0.55316478889028009</v>
      </c>
      <c r="V59" s="1">
        <f t="shared" si="15"/>
        <v>2251.1125051885992</v>
      </c>
      <c r="W59" s="1">
        <f t="shared" si="16"/>
        <v>0.81899759643229475</v>
      </c>
      <c r="X59" s="1">
        <f t="shared" si="17"/>
        <v>2589.8999999999996</v>
      </c>
      <c r="Y59" s="1" t="str">
        <f t="shared" si="18"/>
        <v>圧縮</v>
      </c>
      <c r="Z59" s="1">
        <f t="shared" si="19"/>
        <v>1.5444073099623126</v>
      </c>
      <c r="AA59" s="1">
        <f t="shared" si="20"/>
        <v>123.55258479698502</v>
      </c>
      <c r="AB59" s="1">
        <f t="shared" si="21"/>
        <v>494.27402456758318</v>
      </c>
      <c r="AC59" s="1">
        <f t="shared" si="22"/>
        <v>0.49427402456758318</v>
      </c>
      <c r="AD59" s="1">
        <f t="shared" si="23"/>
        <v>316.33537572325332</v>
      </c>
      <c r="AE59" s="1">
        <f t="shared" si="24"/>
        <v>0.61270853476986353</v>
      </c>
      <c r="AF59" s="1">
        <f t="shared" si="27"/>
        <v>6950.08</v>
      </c>
      <c r="AG59" s="1">
        <f t="shared" si="28"/>
        <v>-825.12000000000012</v>
      </c>
    </row>
    <row r="60" spans="2:33" x14ac:dyDescent="0.15">
      <c r="B60" s="1">
        <f>入力データ!B60</f>
        <v>57</v>
      </c>
      <c r="C60" s="1">
        <f>入力データ!C60/100</f>
        <v>0.8</v>
      </c>
      <c r="D60" s="1">
        <f>入力データ!D60/100</f>
        <v>1</v>
      </c>
      <c r="E60" s="1">
        <f>入力データ!E60*1000</f>
        <v>8000</v>
      </c>
      <c r="F60" s="1">
        <f>入力データ!F60*1000</f>
        <v>180000</v>
      </c>
      <c r="G60" s="1">
        <f>(入力データ!C60-入力データ!H60)/100</f>
        <v>0.7</v>
      </c>
      <c r="H60" s="1">
        <f>入力データ!G60/入力データ!D60/入力データ!C60</f>
        <v>2.8650000000000004E-3</v>
      </c>
      <c r="I60" s="1">
        <f t="shared" si="4"/>
        <v>0.87499999999999989</v>
      </c>
      <c r="J60" s="1">
        <f>入力データ!I60</f>
        <v>4800</v>
      </c>
      <c r="K60" s="1">
        <f t="shared" si="5"/>
        <v>0.75</v>
      </c>
      <c r="L60" s="1">
        <f t="shared" si="6"/>
        <v>3.3333333333333333E-2</v>
      </c>
      <c r="M60" s="1">
        <f t="shared" si="7"/>
        <v>15</v>
      </c>
      <c r="N60" s="1">
        <f t="shared" si="8"/>
        <v>0.35</v>
      </c>
      <c r="O60" s="1">
        <f t="shared" si="9"/>
        <v>0.27999999999999997</v>
      </c>
      <c r="Q60" s="1">
        <f t="shared" si="10"/>
        <v>1.616237535347522</v>
      </c>
      <c r="R60" s="1">
        <f t="shared" si="11"/>
        <v>472.30707118958708</v>
      </c>
      <c r="S60" s="1">
        <f t="shared" si="12"/>
        <v>1.3899373208012384</v>
      </c>
      <c r="T60" s="1">
        <f t="shared" si="13"/>
        <v>273.54061982903659</v>
      </c>
      <c r="U60" s="1">
        <f t="shared" si="14"/>
        <v>0.55610402783756263</v>
      </c>
      <c r="V60" s="1">
        <f t="shared" si="15"/>
        <v>2285.5211020317474</v>
      </c>
      <c r="W60" s="1">
        <f t="shared" si="16"/>
        <v>0.81999317347896583</v>
      </c>
      <c r="X60" s="1">
        <f t="shared" si="17"/>
        <v>2636.7749999999992</v>
      </c>
      <c r="Y60" s="1" t="str">
        <f t="shared" si="18"/>
        <v>圧縮</v>
      </c>
      <c r="Z60" s="1">
        <f t="shared" si="19"/>
        <v>1.616237535347522</v>
      </c>
      <c r="AA60" s="1">
        <f t="shared" si="20"/>
        <v>129.29900282780179</v>
      </c>
      <c r="AB60" s="1">
        <f t="shared" si="21"/>
        <v>472.30707118958708</v>
      </c>
      <c r="AC60" s="1">
        <f t="shared" si="22"/>
        <v>0.47230707118958709</v>
      </c>
      <c r="AD60" s="1">
        <f t="shared" si="23"/>
        <v>302.2765255613358</v>
      </c>
      <c r="AE60" s="1">
        <f t="shared" si="24"/>
        <v>0.61510658870113721</v>
      </c>
      <c r="AF60" s="1">
        <f t="shared" si="27"/>
        <v>6950.08</v>
      </c>
      <c r="AG60" s="1">
        <f t="shared" si="28"/>
        <v>-825.12000000000012</v>
      </c>
    </row>
    <row r="61" spans="2:33" x14ac:dyDescent="0.15">
      <c r="B61" s="1">
        <f>入力データ!B61</f>
        <v>58</v>
      </c>
      <c r="C61" s="1">
        <f>入力データ!C61/100</f>
        <v>0.8</v>
      </c>
      <c r="D61" s="1">
        <f>入力データ!D61/100</f>
        <v>1</v>
      </c>
      <c r="E61" s="1">
        <f>入力データ!E61*1000</f>
        <v>8000</v>
      </c>
      <c r="F61" s="1">
        <f>入力データ!F61*1000</f>
        <v>180000</v>
      </c>
      <c r="G61" s="1">
        <f>(入力データ!C61-入力データ!H61)/100</f>
        <v>0.7</v>
      </c>
      <c r="H61" s="1">
        <f>入力データ!G61/入力データ!D61/入力データ!C61</f>
        <v>2.8650000000000004E-3</v>
      </c>
      <c r="I61" s="1">
        <f t="shared" si="4"/>
        <v>0.87499999999999989</v>
      </c>
      <c r="J61" s="1">
        <f>入力データ!I61</f>
        <v>4900</v>
      </c>
      <c r="K61" s="1">
        <f t="shared" si="5"/>
        <v>0.765625</v>
      </c>
      <c r="L61" s="1">
        <f t="shared" si="6"/>
        <v>3.4027777777777775E-2</v>
      </c>
      <c r="M61" s="1">
        <f t="shared" si="7"/>
        <v>15</v>
      </c>
      <c r="N61" s="1">
        <f t="shared" si="8"/>
        <v>0.35</v>
      </c>
      <c r="O61" s="1">
        <f t="shared" si="9"/>
        <v>0.27999999999999997</v>
      </c>
      <c r="Q61" s="1">
        <f t="shared" si="10"/>
        <v>1.6950753141340826</v>
      </c>
      <c r="R61" s="1">
        <f t="shared" si="11"/>
        <v>450.34011781159279</v>
      </c>
      <c r="S61" s="1">
        <f t="shared" si="12"/>
        <v>1.4198831502016849</v>
      </c>
      <c r="T61" s="1">
        <f t="shared" si="13"/>
        <v>219.77521407805034</v>
      </c>
      <c r="U61" s="1">
        <f t="shared" si="14"/>
        <v>0.5589827903279595</v>
      </c>
      <c r="V61" s="1">
        <f t="shared" si="15"/>
        <v>2319.8243304189764</v>
      </c>
      <c r="W61" s="1">
        <f t="shared" si="16"/>
        <v>0.82095397127047121</v>
      </c>
      <c r="X61" s="1">
        <f t="shared" si="17"/>
        <v>2683.6499999999992</v>
      </c>
      <c r="Y61" s="1" t="str">
        <f t="shared" si="18"/>
        <v>圧縮</v>
      </c>
      <c r="Z61" s="1">
        <f t="shared" si="19"/>
        <v>1.6950753141340826</v>
      </c>
      <c r="AA61" s="1">
        <f t="shared" si="20"/>
        <v>135.60602513072661</v>
      </c>
      <c r="AB61" s="1">
        <f t="shared" si="21"/>
        <v>450.34011781159279</v>
      </c>
      <c r="AC61" s="1">
        <f t="shared" si="22"/>
        <v>0.45034011781159278</v>
      </c>
      <c r="AD61" s="1">
        <f t="shared" si="23"/>
        <v>288.21767539941942</v>
      </c>
      <c r="AE61" s="1">
        <f t="shared" si="24"/>
        <v>0.61750464263241089</v>
      </c>
      <c r="AF61" s="1">
        <f t="shared" si="27"/>
        <v>6950.08</v>
      </c>
      <c r="AG61" s="1">
        <f t="shared" si="28"/>
        <v>-825.12000000000012</v>
      </c>
    </row>
    <row r="62" spans="2:33" x14ac:dyDescent="0.15">
      <c r="B62" s="1">
        <f>入力データ!B62</f>
        <v>59</v>
      </c>
      <c r="C62" s="1">
        <f>入力データ!C62/100</f>
        <v>0.8</v>
      </c>
      <c r="D62" s="1">
        <f>入力データ!D62/100</f>
        <v>1</v>
      </c>
      <c r="E62" s="1">
        <f>入力データ!E62*1000</f>
        <v>8000</v>
      </c>
      <c r="F62" s="1">
        <f>入力データ!F62*1000</f>
        <v>180000</v>
      </c>
      <c r="G62" s="1">
        <f>(入力データ!C62-入力データ!H62)/100</f>
        <v>0.7</v>
      </c>
      <c r="H62" s="1">
        <f>入力データ!G62/入力データ!D62/入力データ!C62</f>
        <v>2.8650000000000004E-3</v>
      </c>
      <c r="I62" s="1">
        <f t="shared" si="4"/>
        <v>0.87499999999999989</v>
      </c>
      <c r="J62" s="1">
        <f>入力データ!I62</f>
        <v>5000</v>
      </c>
      <c r="K62" s="1">
        <f t="shared" si="5"/>
        <v>0.78125</v>
      </c>
      <c r="L62" s="1">
        <f t="shared" si="6"/>
        <v>3.4722222222222224E-2</v>
      </c>
      <c r="M62" s="1">
        <f t="shared" si="7"/>
        <v>15</v>
      </c>
      <c r="N62" s="1">
        <f t="shared" si="8"/>
        <v>0.35</v>
      </c>
      <c r="O62" s="1">
        <f t="shared" si="9"/>
        <v>0.27999999999999997</v>
      </c>
      <c r="Q62" s="1">
        <f t="shared" si="10"/>
        <v>1.7819986872333444</v>
      </c>
      <c r="R62" s="1">
        <f t="shared" si="11"/>
        <v>428.37316443359941</v>
      </c>
      <c r="S62" s="1">
        <f t="shared" si="12"/>
        <v>1.449880737893567</v>
      </c>
      <c r="T62" s="1">
        <f t="shared" si="13"/>
        <v>163.58010043100512</v>
      </c>
      <c r="U62" s="1">
        <f t="shared" si="14"/>
        <v>0.56180314055058267</v>
      </c>
      <c r="V62" s="1">
        <f t="shared" si="15"/>
        <v>2354.0249001449238</v>
      </c>
      <c r="W62" s="1">
        <f t="shared" si="16"/>
        <v>0.82188178097618581</v>
      </c>
      <c r="X62" s="1">
        <f t="shared" si="17"/>
        <v>2730.5249999999996</v>
      </c>
      <c r="Y62" s="1" t="str">
        <f t="shared" si="18"/>
        <v>圧縮</v>
      </c>
      <c r="Z62" s="1">
        <f t="shared" si="19"/>
        <v>1.7819986872333444</v>
      </c>
      <c r="AA62" s="1">
        <f t="shared" si="20"/>
        <v>142.55989497866756</v>
      </c>
      <c r="AB62" s="1">
        <f t="shared" si="21"/>
        <v>428.37316443359941</v>
      </c>
      <c r="AC62" s="1">
        <f t="shared" si="22"/>
        <v>0.42837316443359941</v>
      </c>
      <c r="AD62" s="1">
        <f t="shared" si="23"/>
        <v>274.15882523750366</v>
      </c>
      <c r="AE62" s="1">
        <f t="shared" si="24"/>
        <v>0.61990269656368446</v>
      </c>
      <c r="AF62" s="1">
        <f t="shared" si="27"/>
        <v>6950.08</v>
      </c>
      <c r="AG62" s="1">
        <f t="shared" si="28"/>
        <v>-825.12000000000012</v>
      </c>
    </row>
    <row r="63" spans="2:33" x14ac:dyDescent="0.15">
      <c r="B63" s="1">
        <f>入力データ!B63</f>
        <v>60</v>
      </c>
      <c r="C63" s="1">
        <f>入力データ!C63/100</f>
        <v>0.8</v>
      </c>
      <c r="D63" s="1">
        <f>入力データ!D63/100</f>
        <v>1</v>
      </c>
      <c r="E63" s="1">
        <f>入力データ!E63*1000</f>
        <v>8000</v>
      </c>
      <c r="F63" s="1">
        <f>入力データ!F63*1000</f>
        <v>180000</v>
      </c>
      <c r="G63" s="1">
        <f>(入力データ!C63-入力データ!H63)/100</f>
        <v>0.7</v>
      </c>
      <c r="H63" s="1">
        <f>入力データ!G63/入力データ!D63/入力データ!C63</f>
        <v>2.8650000000000004E-3</v>
      </c>
      <c r="I63" s="1">
        <f t="shared" si="4"/>
        <v>0.87499999999999989</v>
      </c>
      <c r="J63" s="1">
        <f>入力データ!I63</f>
        <v>5100</v>
      </c>
      <c r="K63" s="1">
        <f t="shared" si="5"/>
        <v>0.796875</v>
      </c>
      <c r="L63" s="1">
        <f t="shared" si="6"/>
        <v>3.5416666666666666E-2</v>
      </c>
      <c r="M63" s="1">
        <f t="shared" si="7"/>
        <v>15</v>
      </c>
      <c r="N63" s="1">
        <f t="shared" si="8"/>
        <v>0.35</v>
      </c>
      <c r="O63" s="1">
        <f t="shared" si="9"/>
        <v>0.27999999999999997</v>
      </c>
      <c r="Q63" s="1">
        <f t="shared" si="10"/>
        <v>1.8783187754043069</v>
      </c>
      <c r="R63" s="1">
        <f t="shared" si="11"/>
        <v>406.40621105560422</v>
      </c>
      <c r="S63" s="1">
        <f t="shared" si="12"/>
        <v>1.4799271818076982</v>
      </c>
      <c r="T63" s="1">
        <f t="shared" si="13"/>
        <v>104.94524187802199</v>
      </c>
      <c r="U63" s="1">
        <f t="shared" si="14"/>
        <v>0.56456704134105884</v>
      </c>
      <c r="V63" s="1">
        <f t="shared" si="15"/>
        <v>2388.1254193233221</v>
      </c>
      <c r="W63" s="1">
        <f t="shared" si="16"/>
        <v>0.82277827284510685</v>
      </c>
      <c r="X63" s="1">
        <f t="shared" si="17"/>
        <v>2777.3999999999992</v>
      </c>
      <c r="Y63" s="1" t="str">
        <f t="shared" si="18"/>
        <v>圧縮</v>
      </c>
      <c r="Z63" s="1">
        <f t="shared" si="19"/>
        <v>1.8783187754043069</v>
      </c>
      <c r="AA63" s="1">
        <f t="shared" si="20"/>
        <v>150.26550203234456</v>
      </c>
      <c r="AB63" s="1">
        <f t="shared" si="21"/>
        <v>406.40621105560422</v>
      </c>
      <c r="AC63" s="1">
        <f t="shared" si="22"/>
        <v>0.40640621105560421</v>
      </c>
      <c r="AD63" s="1">
        <f t="shared" si="23"/>
        <v>260.09997507558677</v>
      </c>
      <c r="AE63" s="1">
        <f t="shared" si="24"/>
        <v>0.62230075049495825</v>
      </c>
      <c r="AF63" s="1">
        <f t="shared" si="27"/>
        <v>6950.08</v>
      </c>
      <c r="AG63" s="1">
        <f t="shared" si="28"/>
        <v>-825.12000000000012</v>
      </c>
    </row>
    <row r="64" spans="2:33" x14ac:dyDescent="0.15">
      <c r="B64" s="1">
        <f>入力データ!B64</f>
        <v>61</v>
      </c>
      <c r="C64" s="1">
        <f>入力データ!C64/100</f>
        <v>0.8</v>
      </c>
      <c r="D64" s="1">
        <f>入力データ!D64/100</f>
        <v>1</v>
      </c>
      <c r="E64" s="1">
        <f>入力データ!E64*1000</f>
        <v>8000</v>
      </c>
      <c r="F64" s="1">
        <f>入力データ!F64*1000</f>
        <v>180000</v>
      </c>
      <c r="G64" s="1">
        <f>(入力データ!C64-入力データ!H64)/100</f>
        <v>0.7</v>
      </c>
      <c r="H64" s="1">
        <f>入力データ!G64/入力データ!D64/入力データ!C64</f>
        <v>2.8650000000000004E-3</v>
      </c>
      <c r="I64" s="1">
        <f t="shared" si="4"/>
        <v>0.87499999999999989</v>
      </c>
      <c r="J64" s="1">
        <f>入力データ!I64</f>
        <v>5200</v>
      </c>
      <c r="K64" s="1">
        <f t="shared" si="5"/>
        <v>0.8125</v>
      </c>
      <c r="L64" s="1">
        <f t="shared" si="6"/>
        <v>3.6111111111111108E-2</v>
      </c>
      <c r="M64" s="1">
        <f t="shared" si="7"/>
        <v>15</v>
      </c>
      <c r="N64" s="1">
        <f t="shared" si="8"/>
        <v>0.35</v>
      </c>
      <c r="O64" s="1">
        <f t="shared" si="9"/>
        <v>0.27999999999999997</v>
      </c>
      <c r="Q64" s="1">
        <f t="shared" si="10"/>
        <v>1.9856463704516367</v>
      </c>
      <c r="R64" s="1">
        <f t="shared" si="11"/>
        <v>384.43925767760811</v>
      </c>
      <c r="S64" s="1">
        <f t="shared" si="12"/>
        <v>1.5100197840376488</v>
      </c>
      <c r="T64" s="1">
        <f t="shared" si="13"/>
        <v>43.861327537509169</v>
      </c>
      <c r="U64" s="1">
        <f t="shared" si="14"/>
        <v>0.56727636073973853</v>
      </c>
      <c r="V64" s="1">
        <f t="shared" si="15"/>
        <v>2422.1283995474546</v>
      </c>
      <c r="W64" s="1">
        <f t="shared" si="16"/>
        <v>0.82364500624053949</v>
      </c>
      <c r="X64" s="1">
        <f t="shared" si="17"/>
        <v>2824.2749999999992</v>
      </c>
      <c r="Y64" s="1" t="str">
        <f t="shared" si="18"/>
        <v>圧縮</v>
      </c>
      <c r="Z64" s="1">
        <f t="shared" si="19"/>
        <v>1.9856463704516367</v>
      </c>
      <c r="AA64" s="1">
        <f t="shared" si="20"/>
        <v>158.85170963613095</v>
      </c>
      <c r="AB64" s="1">
        <f t="shared" si="21"/>
        <v>384.43925767760811</v>
      </c>
      <c r="AC64" s="1">
        <f t="shared" si="22"/>
        <v>0.38443925767760811</v>
      </c>
      <c r="AD64" s="1">
        <f t="shared" si="23"/>
        <v>246.04112491366925</v>
      </c>
      <c r="AE64" s="1">
        <f t="shared" si="24"/>
        <v>0.62469880442623194</v>
      </c>
      <c r="AF64" s="1">
        <f t="shared" si="27"/>
        <v>6950.08</v>
      </c>
      <c r="AG64" s="1">
        <f t="shared" si="28"/>
        <v>-825.12000000000012</v>
      </c>
    </row>
    <row r="65" spans="2:33" x14ac:dyDescent="0.15">
      <c r="B65" s="1">
        <f>入力データ!B65</f>
        <v>62</v>
      </c>
      <c r="C65" s="1">
        <f>入力データ!C65/100</f>
        <v>0.8</v>
      </c>
      <c r="D65" s="1">
        <f>入力データ!D65/100</f>
        <v>1</v>
      </c>
      <c r="E65" s="1">
        <f>入力データ!E65*1000</f>
        <v>8000</v>
      </c>
      <c r="F65" s="1">
        <f>入力データ!F65*1000</f>
        <v>180000</v>
      </c>
      <c r="G65" s="1">
        <f>(入力データ!C65-入力データ!H65)/100</f>
        <v>0.7</v>
      </c>
      <c r="H65" s="1">
        <f>入力データ!G65/入力データ!D65/入力データ!C65</f>
        <v>2.8650000000000004E-3</v>
      </c>
      <c r="I65" s="1">
        <f t="shared" si="4"/>
        <v>0.87499999999999989</v>
      </c>
      <c r="J65" s="1">
        <f>入力データ!I65</f>
        <v>5300</v>
      </c>
      <c r="K65" s="1">
        <f t="shared" si="5"/>
        <v>0.828125</v>
      </c>
      <c r="L65" s="1">
        <f t="shared" si="6"/>
        <v>3.6805555555555557E-2</v>
      </c>
      <c r="M65" s="1">
        <f t="shared" si="7"/>
        <v>15</v>
      </c>
      <c r="N65" s="1">
        <f t="shared" si="8"/>
        <v>0.35</v>
      </c>
      <c r="O65" s="1">
        <f t="shared" si="9"/>
        <v>0.27999999999999997</v>
      </c>
      <c r="Q65" s="1">
        <f t="shared" si="10"/>
        <v>2.1059827402307767</v>
      </c>
      <c r="R65" s="1">
        <f t="shared" si="11"/>
        <v>362.47230429961382</v>
      </c>
      <c r="S65" s="1">
        <f t="shared" si="12"/>
        <v>1.5401560340008089</v>
      </c>
      <c r="T65" s="1">
        <f t="shared" si="13"/>
        <v>-19.68028917293941</v>
      </c>
      <c r="U65" s="1">
        <f t="shared" si="14"/>
        <v>0.56993287802267056</v>
      </c>
      <c r="V65" s="1">
        <f t="shared" si="15"/>
        <v>2456.0362607156762</v>
      </c>
      <c r="W65" s="1">
        <f t="shared" si="16"/>
        <v>0.82448343869181329</v>
      </c>
      <c r="X65" s="1">
        <f t="shared" si="17"/>
        <v>2871.1499999999992</v>
      </c>
      <c r="Y65" s="1" t="str">
        <f t="shared" si="18"/>
        <v>圧縮</v>
      </c>
      <c r="Z65" s="1">
        <f t="shared" si="19"/>
        <v>2.1059827402307767</v>
      </c>
      <c r="AA65" s="1">
        <f t="shared" si="20"/>
        <v>168.47861921846214</v>
      </c>
      <c r="AB65" s="1">
        <f t="shared" si="21"/>
        <v>362.47230429961382</v>
      </c>
      <c r="AC65" s="1">
        <f t="shared" si="22"/>
        <v>0.3624723042996138</v>
      </c>
      <c r="AD65" s="1">
        <f t="shared" si="23"/>
        <v>231.9822747517529</v>
      </c>
      <c r="AE65" s="1">
        <f t="shared" si="24"/>
        <v>0.62709685835750573</v>
      </c>
      <c r="AF65" s="1">
        <f t="shared" si="27"/>
        <v>6950.08</v>
      </c>
      <c r="AG65" s="1">
        <f t="shared" si="28"/>
        <v>-825.12000000000012</v>
      </c>
    </row>
    <row r="66" spans="2:33" x14ac:dyDescent="0.15">
      <c r="B66" s="1">
        <f>入力データ!B66</f>
        <v>63</v>
      </c>
      <c r="C66" s="1">
        <f>入力データ!C66/100</f>
        <v>0.8</v>
      </c>
      <c r="D66" s="1">
        <f>入力データ!D66/100</f>
        <v>1</v>
      </c>
      <c r="E66" s="1">
        <f>入力データ!E66*1000</f>
        <v>8000</v>
      </c>
      <c r="F66" s="1">
        <f>入力データ!F66*1000</f>
        <v>180000</v>
      </c>
      <c r="G66" s="1">
        <f>(入力データ!C66-入力データ!H66)/100</f>
        <v>0.7</v>
      </c>
      <c r="H66" s="1">
        <f>入力データ!G66/入力データ!D66/入力データ!C66</f>
        <v>2.8650000000000004E-3</v>
      </c>
      <c r="I66" s="1">
        <f t="shared" si="4"/>
        <v>0.87499999999999989</v>
      </c>
      <c r="J66" s="1">
        <f>入力データ!I66</f>
        <v>5400</v>
      </c>
      <c r="K66" s="1">
        <f t="shared" si="5"/>
        <v>0.84375</v>
      </c>
      <c r="L66" s="1">
        <f t="shared" si="6"/>
        <v>3.7499999999999999E-2</v>
      </c>
      <c r="M66" s="1">
        <f t="shared" si="7"/>
        <v>15</v>
      </c>
      <c r="N66" s="1">
        <f t="shared" si="8"/>
        <v>0.35</v>
      </c>
      <c r="O66" s="1">
        <f t="shared" si="9"/>
        <v>0.27999999999999997</v>
      </c>
      <c r="Q66" s="1">
        <f t="shared" si="10"/>
        <v>2.2418455821635015</v>
      </c>
      <c r="R66" s="1">
        <f t="shared" si="11"/>
        <v>340.50535092162318</v>
      </c>
      <c r="S66" s="1">
        <f t="shared" si="12"/>
        <v>1.5703335931516924</v>
      </c>
      <c r="T66" s="1">
        <f t="shared" si="13"/>
        <v>-85.687646441901961</v>
      </c>
      <c r="U66" s="1">
        <f t="shared" si="14"/>
        <v>0.57253828925587968</v>
      </c>
      <c r="V66" s="1">
        <f t="shared" si="15"/>
        <v>2489.8513355485957</v>
      </c>
      <c r="W66" s="1">
        <f t="shared" si="16"/>
        <v>0.82529493407355992</v>
      </c>
      <c r="X66" s="1">
        <f t="shared" si="17"/>
        <v>2918.0249999999992</v>
      </c>
      <c r="Y66" s="1" t="str">
        <f t="shared" si="18"/>
        <v>圧縮</v>
      </c>
      <c r="Z66" s="1">
        <f t="shared" si="19"/>
        <v>2.2418455821635015</v>
      </c>
      <c r="AA66" s="1">
        <f t="shared" si="20"/>
        <v>179.34764657308014</v>
      </c>
      <c r="AB66" s="1">
        <f t="shared" si="21"/>
        <v>340.50535092162318</v>
      </c>
      <c r="AC66" s="1">
        <f t="shared" si="22"/>
        <v>0.34050535092162315</v>
      </c>
      <c r="AD66" s="1">
        <f t="shared" si="23"/>
        <v>217.92342458983887</v>
      </c>
      <c r="AE66" s="1">
        <f t="shared" si="24"/>
        <v>0.62949491228877941</v>
      </c>
      <c r="AF66" s="1">
        <f t="shared" si="27"/>
        <v>6950.08</v>
      </c>
      <c r="AG66" s="1">
        <f t="shared" si="28"/>
        <v>-825.12000000000012</v>
      </c>
    </row>
    <row r="67" spans="2:33" x14ac:dyDescent="0.15">
      <c r="B67" s="1">
        <f>入力データ!B67</f>
        <v>64</v>
      </c>
      <c r="C67" s="1">
        <f>入力データ!C67/100</f>
        <v>0.8</v>
      </c>
      <c r="D67" s="1">
        <f>入力データ!D67/100</f>
        <v>1</v>
      </c>
      <c r="E67" s="1">
        <f>入力データ!E67*1000</f>
        <v>8000</v>
      </c>
      <c r="F67" s="1">
        <f>入力データ!F67*1000</f>
        <v>180000</v>
      </c>
      <c r="G67" s="1">
        <f>(入力データ!C67-入力データ!H67)/100</f>
        <v>0.7</v>
      </c>
      <c r="H67" s="1">
        <f>入力データ!G67/入力データ!D67/入力データ!C67</f>
        <v>2.8650000000000004E-3</v>
      </c>
      <c r="I67" s="1">
        <f t="shared" si="4"/>
        <v>0.87499999999999989</v>
      </c>
      <c r="J67" s="1">
        <f>入力データ!I67</f>
        <v>5500</v>
      </c>
      <c r="K67" s="1">
        <f t="shared" si="5"/>
        <v>0.859375</v>
      </c>
      <c r="L67" s="1">
        <f t="shared" si="6"/>
        <v>3.8194444444444448E-2</v>
      </c>
      <c r="M67" s="1">
        <f t="shared" si="7"/>
        <v>15</v>
      </c>
      <c r="N67" s="1">
        <f t="shared" si="8"/>
        <v>0.35</v>
      </c>
      <c r="O67" s="1">
        <f t="shared" si="9"/>
        <v>0.27999999999999997</v>
      </c>
      <c r="Q67" s="1">
        <f t="shared" si="10"/>
        <v>2.3964470925742032</v>
      </c>
      <c r="R67" s="1">
        <f t="shared" si="11"/>
        <v>318.53839754362525</v>
      </c>
      <c r="S67" s="1">
        <f t="shared" si="12"/>
        <v>1.6005502810941037</v>
      </c>
      <c r="T67" s="1">
        <f t="shared" si="13"/>
        <v>-154.16822466147823</v>
      </c>
      <c r="U67" s="1">
        <f t="shared" si="14"/>
        <v>0.5750942124178815</v>
      </c>
      <c r="V67" s="1">
        <f t="shared" si="15"/>
        <v>2523.5758738221189</v>
      </c>
      <c r="W67" s="1">
        <f t="shared" si="16"/>
        <v>0.82608077000910651</v>
      </c>
      <c r="X67" s="1">
        <f t="shared" si="17"/>
        <v>2964.8999999999996</v>
      </c>
      <c r="Y67" s="1" t="str">
        <f t="shared" si="18"/>
        <v>圧縮</v>
      </c>
      <c r="Z67" s="1">
        <f t="shared" si="19"/>
        <v>2.3964470925742032</v>
      </c>
      <c r="AA67" s="1">
        <f t="shared" si="20"/>
        <v>191.71576740593625</v>
      </c>
      <c r="AB67" s="1">
        <f t="shared" si="21"/>
        <v>318.53839754362525</v>
      </c>
      <c r="AC67" s="1">
        <f t="shared" si="22"/>
        <v>0.31853839754362523</v>
      </c>
      <c r="AD67" s="1">
        <f t="shared" si="23"/>
        <v>203.86457442792019</v>
      </c>
      <c r="AE67" s="1">
        <f t="shared" si="24"/>
        <v>0.6318929662200532</v>
      </c>
      <c r="AF67" s="1">
        <f t="shared" si="27"/>
        <v>6950.08</v>
      </c>
      <c r="AG67" s="1">
        <f t="shared" si="28"/>
        <v>-825.12000000000012</v>
      </c>
    </row>
    <row r="68" spans="2:33" x14ac:dyDescent="0.15">
      <c r="B68" s="1">
        <f>入力データ!B68</f>
        <v>65</v>
      </c>
      <c r="C68" s="1">
        <f>入力データ!C68/100</f>
        <v>0.8</v>
      </c>
      <c r="D68" s="1">
        <f>入力データ!D68/100</f>
        <v>1</v>
      </c>
      <c r="E68" s="1">
        <f>入力データ!E68*1000</f>
        <v>8000</v>
      </c>
      <c r="F68" s="1">
        <f>入力データ!F68*1000</f>
        <v>180000</v>
      </c>
      <c r="G68" s="1">
        <f>(入力データ!C68-入力データ!H68)/100</f>
        <v>0.7</v>
      </c>
      <c r="H68" s="1">
        <f>入力データ!G68/入力データ!D68/入力データ!C68</f>
        <v>2.8650000000000004E-3</v>
      </c>
      <c r="I68" s="1">
        <f t="shared" si="4"/>
        <v>0.87499999999999989</v>
      </c>
      <c r="J68" s="1">
        <f>入力データ!I68</f>
        <v>5600</v>
      </c>
      <c r="K68" s="1">
        <f t="shared" si="5"/>
        <v>0.875</v>
      </c>
      <c r="L68" s="1">
        <f t="shared" si="6"/>
        <v>3.888888888888889E-2</v>
      </c>
      <c r="M68" s="1">
        <f t="shared" si="7"/>
        <v>15</v>
      </c>
      <c r="N68" s="1">
        <f t="shared" si="8"/>
        <v>0.35</v>
      </c>
      <c r="O68" s="1">
        <f t="shared" si="9"/>
        <v>0.27999999999999997</v>
      </c>
      <c r="Q68" s="1">
        <f t="shared" si="10"/>
        <v>2.573951173263807</v>
      </c>
      <c r="R68" s="1">
        <f t="shared" si="11"/>
        <v>296.57144416562915</v>
      </c>
      <c r="S68" s="1">
        <f t="shared" si="12"/>
        <v>1.6308040629542575</v>
      </c>
      <c r="T68" s="1">
        <f t="shared" si="13"/>
        <v>-225.1289922654305</v>
      </c>
      <c r="U68" s="1">
        <f t="shared" si="14"/>
        <v>0.57760219213045649</v>
      </c>
      <c r="V68" s="1">
        <f t="shared" si="15"/>
        <v>2557.2120463381207</v>
      </c>
      <c r="W68" s="1">
        <f t="shared" si="16"/>
        <v>0.82684214458251359</v>
      </c>
      <c r="X68" s="1">
        <f t="shared" si="17"/>
        <v>3011.7749999999992</v>
      </c>
      <c r="Y68" s="1" t="str">
        <f t="shared" si="18"/>
        <v>圧縮</v>
      </c>
      <c r="Z68" s="1">
        <f t="shared" si="19"/>
        <v>2.573951173263807</v>
      </c>
      <c r="AA68" s="1">
        <f t="shared" si="20"/>
        <v>205.91609386110457</v>
      </c>
      <c r="AB68" s="1">
        <f t="shared" si="21"/>
        <v>296.57144416562915</v>
      </c>
      <c r="AC68" s="1">
        <f t="shared" si="22"/>
        <v>0.29657144416562914</v>
      </c>
      <c r="AD68" s="1">
        <f t="shared" si="23"/>
        <v>189.8057242660027</v>
      </c>
      <c r="AE68" s="1">
        <f t="shared" si="24"/>
        <v>0.63429102015132677</v>
      </c>
      <c r="AF68" s="1">
        <f t="shared" si="27"/>
        <v>6950.08</v>
      </c>
      <c r="AG68" s="1">
        <f t="shared" si="28"/>
        <v>-825.12000000000012</v>
      </c>
    </row>
    <row r="69" spans="2:33" x14ac:dyDescent="0.15">
      <c r="B69" s="1">
        <f>入力データ!B69</f>
        <v>66</v>
      </c>
      <c r="C69" s="1">
        <f>入力データ!C69/100</f>
        <v>0.8</v>
      </c>
      <c r="D69" s="1">
        <f>入力データ!D69/100</f>
        <v>1</v>
      </c>
      <c r="E69" s="1">
        <f>入力データ!E69*1000</f>
        <v>8000</v>
      </c>
      <c r="F69" s="1">
        <f>入力データ!F69*1000</f>
        <v>180000</v>
      </c>
      <c r="G69" s="1">
        <f>(入力データ!C69-入力データ!H69)/100</f>
        <v>0.7</v>
      </c>
      <c r="H69" s="1">
        <f>入力データ!G69/入力データ!D69/入力データ!C69</f>
        <v>2.8650000000000004E-3</v>
      </c>
      <c r="I69" s="1">
        <f t="shared" ref="I69:I81" si="29">G69/C69</f>
        <v>0.87499999999999989</v>
      </c>
      <c r="J69" s="1">
        <f>入力データ!I69</f>
        <v>5700</v>
      </c>
      <c r="K69" s="1">
        <f t="shared" ref="K69:K81" si="30">J69/(D69*C69*E69)</f>
        <v>0.890625</v>
      </c>
      <c r="L69" s="1">
        <f t="shared" ref="L69:L81" si="31">J69/(D69*C69*F69)</f>
        <v>3.9583333333333331E-2</v>
      </c>
      <c r="M69" s="1">
        <f t="shared" ref="M69:M81" si="32">$M$2</f>
        <v>15</v>
      </c>
      <c r="N69" s="1">
        <f t="shared" ref="N69:N81" si="33">I69/(F69/M69/E69+1)</f>
        <v>0.35</v>
      </c>
      <c r="O69" s="1">
        <f t="shared" ref="O69:O81" si="34">N69*C69</f>
        <v>0.27999999999999997</v>
      </c>
      <c r="Q69" s="1">
        <f t="shared" ref="Q69:Q81" si="35">(0.5+M69*H69)/(1+2*M69*H69-K69)</f>
        <v>2.7798540893382828</v>
      </c>
      <c r="R69" s="1">
        <f t="shared" ref="R69:R81" si="36">E69/Q69*(Q69^2-Q69+(1/3)+M69*H69*(2*Q69^2-2*Q69+2*I69^2-2*I69+1))+J69/D69/C69*(0.5-Q69)</f>
        <v>274.60449078763486</v>
      </c>
      <c r="S69" s="1">
        <f t="shared" ref="S69:S81" si="37">K69-2*M69*H69+SQRT((K69-2*M69*H69)^2+2*M69*H69)</f>
        <v>1.661093037890959</v>
      </c>
      <c r="T69" s="1">
        <f t="shared" ref="T69:T81" si="38">E69/S69*(S69^3/3+M69*H69*(2*S69^2-2*S69+2*I69^2-2*I69+1))+J69/D69/C69*(0.5-S69)</f>
        <v>-298.57644729717322</v>
      </c>
      <c r="U69" s="1">
        <f t="shared" ref="U69:U81" si="39">IF(M69^2*(L69+2*H69)^2+2*M69*(H69+L69*I69)&gt;0,-M69*(L69+2*H69)+SQRT(M69^2*(L69+2*H69)^2+2*M69*(H69+L69*I69)),"－")</f>
        <v>0.58006370403341911</v>
      </c>
      <c r="V69" s="1">
        <f t="shared" ref="V69:V81" si="40">IF(U69="－","－",F69/M69/(I69-U69)*(U69^3/3+M69*H69*(2*U69^2-2*U69+2*I69^2-2*I69+1))+J69/D69/C69*(0.5-U69))</f>
        <v>2590.7619486527074</v>
      </c>
      <c r="W69" s="1">
        <f t="shared" ref="W69:W81" si="41">(L69*I69+H69)/(L69+2*H69)</f>
        <v>0.82758018243342646</v>
      </c>
      <c r="X69" s="1">
        <f t="shared" ref="X69:X81" si="42">F69/2*(2*I69-1)*(2*H69+L69)</f>
        <v>3058.6499999999992</v>
      </c>
      <c r="Y69" s="1" t="str">
        <f t="shared" ref="Y69:Y81" si="43">IF(Q69&gt;1,"圧縮",IF(AND(S69&lt;=1,S69&gt;N69),"コン許容",IF(AND(U69&lt;=N69,U69&gt;=0),"鉄筋許容",IF(W69&lt;0,"引張","解なし"))))</f>
        <v>圧縮</v>
      </c>
      <c r="Z69" s="1">
        <f t="shared" ref="Z69:Z81" si="44">IF(Y69="圧縮",Q69,IF(Y69="コン許容",S69,IF(Y69="鉄筋許容",U69,IF(Y69="引張",W69,"－"))))</f>
        <v>2.7798540893382828</v>
      </c>
      <c r="AA69" s="1">
        <f t="shared" ref="AA69:AA81" si="45">IF(Z69="－","－",Z69*C69*100)</f>
        <v>222.38832714706263</v>
      </c>
      <c r="AB69" s="1">
        <f t="shared" ref="AB69:AB81" si="46">IF(Y69="圧縮",R69,IF(Y69="コン許容",T69,IF(Y69="鉄筋許容",V69,IF(Y69="引張",X69,"－"))))</f>
        <v>274.60449078763486</v>
      </c>
      <c r="AC69" s="1">
        <f t="shared" ref="AC69:AC81" si="47">AB69/1000</f>
        <v>0.27460449078763488</v>
      </c>
      <c r="AD69" s="1">
        <f t="shared" ref="AD69:AD81" si="48">AB69*D69*C69^2</f>
        <v>175.74687410408634</v>
      </c>
      <c r="AE69" s="1">
        <f t="shared" ref="AE69:AE81" si="49">IF(Z69&gt;N69,(Z69+I69-1)/Z69*M69*E69/F69,(Z69+I69-1)/(I69-Z69))</f>
        <v>0.63668907408260045</v>
      </c>
      <c r="AF69" s="1">
        <f t="shared" si="27"/>
        <v>6950.08</v>
      </c>
      <c r="AG69" s="1">
        <f t="shared" si="28"/>
        <v>-825.12000000000012</v>
      </c>
    </row>
    <row r="70" spans="2:33" x14ac:dyDescent="0.15">
      <c r="B70" s="1">
        <f>入力データ!B70</f>
        <v>67</v>
      </c>
      <c r="C70" s="1">
        <f>入力データ!C70/100</f>
        <v>0.8</v>
      </c>
      <c r="D70" s="1">
        <f>入力データ!D70/100</f>
        <v>1</v>
      </c>
      <c r="E70" s="1">
        <f>入力データ!E70*1000</f>
        <v>8000</v>
      </c>
      <c r="F70" s="1">
        <f>入力データ!F70*1000</f>
        <v>180000</v>
      </c>
      <c r="G70" s="1">
        <f>(入力データ!C70-入力データ!H70)/100</f>
        <v>0.7</v>
      </c>
      <c r="H70" s="1">
        <f>入力データ!G70/入力データ!D70/入力データ!C70</f>
        <v>2.8650000000000004E-3</v>
      </c>
      <c r="I70" s="1">
        <f t="shared" si="29"/>
        <v>0.87499999999999989</v>
      </c>
      <c r="J70" s="1">
        <f>入力データ!I70</f>
        <v>5800</v>
      </c>
      <c r="K70" s="1">
        <f t="shared" si="30"/>
        <v>0.90625</v>
      </c>
      <c r="L70" s="1">
        <f t="shared" si="31"/>
        <v>4.027777777777778E-2</v>
      </c>
      <c r="M70" s="1">
        <f t="shared" si="32"/>
        <v>15</v>
      </c>
      <c r="N70" s="1">
        <f t="shared" si="33"/>
        <v>0.35</v>
      </c>
      <c r="O70" s="1">
        <f t="shared" si="34"/>
        <v>0.27999999999999997</v>
      </c>
      <c r="Q70" s="1">
        <f t="shared" si="35"/>
        <v>3.0215637173066225</v>
      </c>
      <c r="R70" s="1">
        <f t="shared" si="36"/>
        <v>252.63753740963875</v>
      </c>
      <c r="S70" s="1">
        <f t="shared" si="37"/>
        <v>1.6914154286315908</v>
      </c>
      <c r="T70" s="1">
        <f t="shared" si="38"/>
        <v>-374.51665514359593</v>
      </c>
      <c r="U70" s="1">
        <f t="shared" si="39"/>
        <v>0.58248015883533721</v>
      </c>
      <c r="V70" s="1">
        <f t="shared" si="40"/>
        <v>2624.2276045801746</v>
      </c>
      <c r="W70" s="1">
        <f t="shared" si="41"/>
        <v>0.82829594029994924</v>
      </c>
      <c r="X70" s="1">
        <f t="shared" si="42"/>
        <v>3105.5249999999996</v>
      </c>
      <c r="Y70" s="1" t="str">
        <f t="shared" si="43"/>
        <v>圧縮</v>
      </c>
      <c r="Z70" s="1">
        <f t="shared" si="44"/>
        <v>3.0215637173066225</v>
      </c>
      <c r="AA70" s="1">
        <f t="shared" si="45"/>
        <v>241.72509738452982</v>
      </c>
      <c r="AB70" s="1">
        <f t="shared" si="46"/>
        <v>252.63753740963875</v>
      </c>
      <c r="AC70" s="1">
        <f t="shared" si="47"/>
        <v>0.25263753740963873</v>
      </c>
      <c r="AD70" s="1">
        <f t="shared" si="48"/>
        <v>161.68802394216883</v>
      </c>
      <c r="AE70" s="1">
        <f t="shared" si="49"/>
        <v>0.63908712801387424</v>
      </c>
      <c r="AF70" s="1">
        <f t="shared" si="27"/>
        <v>6950.08</v>
      </c>
      <c r="AG70" s="1">
        <f t="shared" si="28"/>
        <v>-825.12000000000012</v>
      </c>
    </row>
    <row r="71" spans="2:33" x14ac:dyDescent="0.15">
      <c r="B71" s="1">
        <f>入力データ!B71</f>
        <v>68</v>
      </c>
      <c r="C71" s="1">
        <f>入力データ!C71/100</f>
        <v>0.8</v>
      </c>
      <c r="D71" s="1">
        <f>入力データ!D71/100</f>
        <v>1</v>
      </c>
      <c r="E71" s="1">
        <f>入力データ!E71*1000</f>
        <v>8000</v>
      </c>
      <c r="F71" s="1">
        <f>入力データ!F71*1000</f>
        <v>180000</v>
      </c>
      <c r="G71" s="1">
        <f>(入力データ!C71-入力データ!H71)/100</f>
        <v>0.7</v>
      </c>
      <c r="H71" s="1">
        <f>入力データ!G71/入力データ!D71/入力データ!C71</f>
        <v>2.8650000000000004E-3</v>
      </c>
      <c r="I71" s="1">
        <f t="shared" si="29"/>
        <v>0.87499999999999989</v>
      </c>
      <c r="J71" s="1">
        <f>入力データ!I71</f>
        <v>5900</v>
      </c>
      <c r="K71" s="1">
        <f t="shared" si="30"/>
        <v>0.921875</v>
      </c>
      <c r="L71" s="1">
        <f t="shared" si="31"/>
        <v>4.0972222222222222E-2</v>
      </c>
      <c r="M71" s="1">
        <f t="shared" si="32"/>
        <v>15</v>
      </c>
      <c r="N71" s="1">
        <f t="shared" si="33"/>
        <v>0.35</v>
      </c>
      <c r="O71" s="1">
        <f t="shared" si="34"/>
        <v>0.27999999999999997</v>
      </c>
      <c r="Q71" s="1">
        <f t="shared" si="35"/>
        <v>3.3093097668749052</v>
      </c>
      <c r="R71" s="1">
        <f t="shared" si="36"/>
        <v>230.67058403164265</v>
      </c>
      <c r="S71" s="1">
        <f t="shared" si="37"/>
        <v>1.7217695719340385</v>
      </c>
      <c r="T71" s="1">
        <f t="shared" si="38"/>
        <v>-452.95528282335908</v>
      </c>
      <c r="U71" s="1">
        <f t="shared" si="39"/>
        <v>0.58485290606883333</v>
      </c>
      <c r="V71" s="1">
        <f t="shared" si="40"/>
        <v>2657.6109694891002</v>
      </c>
      <c r="W71" s="1">
        <f t="shared" si="41"/>
        <v>0.82899041206699653</v>
      </c>
      <c r="X71" s="1">
        <f t="shared" si="42"/>
        <v>3152.3999999999992</v>
      </c>
      <c r="Y71" s="1" t="str">
        <f t="shared" si="43"/>
        <v>圧縮</v>
      </c>
      <c r="Z71" s="1">
        <f t="shared" si="44"/>
        <v>3.3093097668749052</v>
      </c>
      <c r="AA71" s="1">
        <f t="shared" si="45"/>
        <v>264.74478134999242</v>
      </c>
      <c r="AB71" s="1">
        <f t="shared" si="46"/>
        <v>230.67058403164265</v>
      </c>
      <c r="AC71" s="1">
        <f t="shared" si="47"/>
        <v>0.23067058403164264</v>
      </c>
      <c r="AD71" s="1">
        <f t="shared" si="48"/>
        <v>147.62917378025134</v>
      </c>
      <c r="AE71" s="1">
        <f t="shared" si="49"/>
        <v>0.64148518194514781</v>
      </c>
      <c r="AF71" s="1">
        <f t="shared" si="27"/>
        <v>6950.08</v>
      </c>
      <c r="AG71" s="1">
        <f t="shared" si="28"/>
        <v>-825.12000000000012</v>
      </c>
    </row>
    <row r="72" spans="2:33" x14ac:dyDescent="0.15">
      <c r="B72" s="1">
        <f>入力データ!B72</f>
        <v>69</v>
      </c>
      <c r="C72" s="1">
        <f>入力データ!C72/100</f>
        <v>0.8</v>
      </c>
      <c r="D72" s="1">
        <f>入力データ!D72/100</f>
        <v>1</v>
      </c>
      <c r="E72" s="1">
        <f>入力データ!E72*1000</f>
        <v>8000</v>
      </c>
      <c r="F72" s="1">
        <f>入力データ!F72*1000</f>
        <v>180000</v>
      </c>
      <c r="G72" s="1">
        <f>(入力データ!C72-入力データ!H72)/100</f>
        <v>0.7</v>
      </c>
      <c r="H72" s="1">
        <f>入力データ!G72/入力データ!D72/入力データ!C72</f>
        <v>2.8650000000000004E-3</v>
      </c>
      <c r="I72" s="1">
        <f t="shared" si="29"/>
        <v>0.87499999999999989</v>
      </c>
      <c r="J72" s="1">
        <f>入力データ!I72</f>
        <v>6000</v>
      </c>
      <c r="K72" s="1">
        <f t="shared" si="30"/>
        <v>0.9375</v>
      </c>
      <c r="L72" s="1">
        <f t="shared" si="31"/>
        <v>4.1666666666666664E-2</v>
      </c>
      <c r="M72" s="1">
        <f t="shared" si="32"/>
        <v>15</v>
      </c>
      <c r="N72" s="1">
        <f t="shared" si="33"/>
        <v>0.35</v>
      </c>
      <c r="O72" s="1">
        <f t="shared" si="34"/>
        <v>0.27999999999999997</v>
      </c>
      <c r="Q72" s="1">
        <f t="shared" si="35"/>
        <v>3.6576288312563157</v>
      </c>
      <c r="R72" s="1">
        <f t="shared" si="36"/>
        <v>208.70363065365018</v>
      </c>
      <c r="S72" s="1">
        <f t="shared" si="37"/>
        <v>1.752153909884917</v>
      </c>
      <c r="T72" s="1">
        <f t="shared" si="38"/>
        <v>-533.89763017630321</v>
      </c>
      <c r="U72" s="1">
        <f t="shared" si="39"/>
        <v>0.58718323757617408</v>
      </c>
      <c r="V72" s="1">
        <f t="shared" si="40"/>
        <v>2690.9139334057145</v>
      </c>
      <c r="W72" s="1">
        <f t="shared" si="41"/>
        <v>0.82966453337084178</v>
      </c>
      <c r="X72" s="1">
        <f t="shared" si="42"/>
        <v>3199.2749999999992</v>
      </c>
      <c r="Y72" s="1" t="str">
        <f t="shared" si="43"/>
        <v>圧縮</v>
      </c>
      <c r="Z72" s="1">
        <f t="shared" si="44"/>
        <v>3.6576288312563157</v>
      </c>
      <c r="AA72" s="1">
        <f t="shared" si="45"/>
        <v>292.61030650050526</v>
      </c>
      <c r="AB72" s="1">
        <f t="shared" si="46"/>
        <v>208.70363065365018</v>
      </c>
      <c r="AC72" s="1">
        <f t="shared" si="47"/>
        <v>0.20870363065365019</v>
      </c>
      <c r="AD72" s="1">
        <f t="shared" si="48"/>
        <v>133.57032361833615</v>
      </c>
      <c r="AE72" s="1">
        <f t="shared" si="49"/>
        <v>0.64388323587642149</v>
      </c>
      <c r="AF72" s="1">
        <f t="shared" si="27"/>
        <v>6950.08</v>
      </c>
      <c r="AG72" s="1">
        <f t="shared" si="28"/>
        <v>-825.12000000000012</v>
      </c>
    </row>
    <row r="73" spans="2:33" x14ac:dyDescent="0.15">
      <c r="B73" s="1">
        <f>入力データ!B73</f>
        <v>70</v>
      </c>
      <c r="C73" s="1">
        <f>入力データ!C73/100</f>
        <v>0.8</v>
      </c>
      <c r="D73" s="1">
        <f>入力データ!D73/100</f>
        <v>1</v>
      </c>
      <c r="E73" s="1">
        <f>入力データ!E73*1000</f>
        <v>8000</v>
      </c>
      <c r="F73" s="1">
        <f>入力データ!F73*1000</f>
        <v>180000</v>
      </c>
      <c r="G73" s="1">
        <f>(入力データ!C73-入力データ!H73)/100</f>
        <v>0.7</v>
      </c>
      <c r="H73" s="1">
        <f>入力データ!G73/入力データ!D73/入力データ!C73</f>
        <v>2.8650000000000004E-3</v>
      </c>
      <c r="I73" s="1">
        <f t="shared" si="29"/>
        <v>0.87499999999999989</v>
      </c>
      <c r="J73" s="1">
        <f>入力データ!I73</f>
        <v>6100</v>
      </c>
      <c r="K73" s="1">
        <f t="shared" si="30"/>
        <v>0.953125</v>
      </c>
      <c r="L73" s="1">
        <f t="shared" si="31"/>
        <v>4.2361111111111113E-2</v>
      </c>
      <c r="M73" s="1">
        <f t="shared" si="32"/>
        <v>15</v>
      </c>
      <c r="N73" s="1">
        <f t="shared" si="33"/>
        <v>0.35</v>
      </c>
      <c r="O73" s="1">
        <f t="shared" si="34"/>
        <v>0.27999999999999997</v>
      </c>
      <c r="Q73" s="1">
        <f t="shared" si="35"/>
        <v>4.087897609636741</v>
      </c>
      <c r="R73" s="1">
        <f t="shared" si="36"/>
        <v>186.73667727566135</v>
      </c>
      <c r="S73" s="1">
        <f t="shared" si="37"/>
        <v>1.7825669819536327</v>
      </c>
      <c r="T73" s="1">
        <f t="shared" si="38"/>
        <v>-617.34865826327587</v>
      </c>
      <c r="U73" s="1">
        <f t="shared" si="39"/>
        <v>0.58947239074825664</v>
      </c>
      <c r="V73" s="1">
        <f t="shared" si="40"/>
        <v>2724.138323938254</v>
      </c>
      <c r="W73" s="1">
        <f t="shared" si="41"/>
        <v>0.83031918580472253</v>
      </c>
      <c r="X73" s="1">
        <f t="shared" si="42"/>
        <v>3246.1499999999992</v>
      </c>
      <c r="Y73" s="1" t="str">
        <f t="shared" si="43"/>
        <v>圧縮</v>
      </c>
      <c r="Z73" s="1">
        <f t="shared" si="44"/>
        <v>4.087897609636741</v>
      </c>
      <c r="AA73" s="1">
        <f t="shared" si="45"/>
        <v>327.03180877093934</v>
      </c>
      <c r="AB73" s="1">
        <f t="shared" si="46"/>
        <v>186.73667727566135</v>
      </c>
      <c r="AC73" s="1">
        <f t="shared" si="47"/>
        <v>0.18673667727566134</v>
      </c>
      <c r="AD73" s="1">
        <f t="shared" si="48"/>
        <v>119.51147345642329</v>
      </c>
      <c r="AE73" s="1">
        <f t="shared" si="49"/>
        <v>0.64628128980769528</v>
      </c>
      <c r="AF73" s="1">
        <f t="shared" si="27"/>
        <v>6950.08</v>
      </c>
      <c r="AG73" s="1">
        <f t="shared" si="28"/>
        <v>-825.12000000000012</v>
      </c>
    </row>
    <row r="74" spans="2:33" x14ac:dyDescent="0.15">
      <c r="B74" s="1">
        <f>入力データ!B74</f>
        <v>71</v>
      </c>
      <c r="C74" s="1">
        <f>入力データ!C74/100</f>
        <v>0.8</v>
      </c>
      <c r="D74" s="1">
        <f>入力データ!D74/100</f>
        <v>1</v>
      </c>
      <c r="E74" s="1">
        <f>入力データ!E74*1000</f>
        <v>8000</v>
      </c>
      <c r="F74" s="1">
        <f>入力データ!F74*1000</f>
        <v>180000</v>
      </c>
      <c r="G74" s="1">
        <f>(入力データ!C74-入力データ!H74)/100</f>
        <v>0.7</v>
      </c>
      <c r="H74" s="1">
        <f>入力データ!G74/入力データ!D74/入力データ!C74</f>
        <v>2.8650000000000004E-3</v>
      </c>
      <c r="I74" s="1">
        <f t="shared" si="29"/>
        <v>0.87499999999999989</v>
      </c>
      <c r="J74" s="1">
        <f>入力データ!I74</f>
        <v>6200</v>
      </c>
      <c r="K74" s="1">
        <f t="shared" si="30"/>
        <v>0.96875</v>
      </c>
      <c r="L74" s="1">
        <f t="shared" si="31"/>
        <v>4.3055555555555555E-2</v>
      </c>
      <c r="M74" s="1">
        <f t="shared" si="32"/>
        <v>15</v>
      </c>
      <c r="N74" s="1">
        <f t="shared" si="33"/>
        <v>0.35</v>
      </c>
      <c r="O74" s="1">
        <f t="shared" si="34"/>
        <v>0.27999999999999997</v>
      </c>
      <c r="Q74" s="1">
        <f t="shared" si="35"/>
        <v>4.6328924914675778</v>
      </c>
      <c r="R74" s="1">
        <f t="shared" si="36"/>
        <v>164.76972389765433</v>
      </c>
      <c r="S74" s="1">
        <f t="shared" si="37"/>
        <v>1.8130074177300459</v>
      </c>
      <c r="T74" s="1">
        <f t="shared" si="38"/>
        <v>-703.3130152524991</v>
      </c>
      <c r="U74" s="1">
        <f t="shared" si="39"/>
        <v>0.5917215515378097</v>
      </c>
      <c r="V74" s="1">
        <f t="shared" si="40"/>
        <v>2757.2859090349452</v>
      </c>
      <c r="W74" s="1">
        <f t="shared" si="41"/>
        <v>0.83095520076525375</v>
      </c>
      <c r="X74" s="1">
        <f t="shared" si="42"/>
        <v>3293.0249999999992</v>
      </c>
      <c r="Y74" s="1" t="str">
        <f t="shared" si="43"/>
        <v>圧縮</v>
      </c>
      <c r="Z74" s="1">
        <f t="shared" si="44"/>
        <v>4.6328924914675778</v>
      </c>
      <c r="AA74" s="1">
        <f t="shared" si="45"/>
        <v>370.63139931740625</v>
      </c>
      <c r="AB74" s="1">
        <f t="shared" si="46"/>
        <v>164.76972389765433</v>
      </c>
      <c r="AC74" s="1">
        <f t="shared" si="47"/>
        <v>0.16476972389765432</v>
      </c>
      <c r="AD74" s="1">
        <f t="shared" si="48"/>
        <v>105.45262329449879</v>
      </c>
      <c r="AE74" s="1">
        <f t="shared" si="49"/>
        <v>0.64867934373896896</v>
      </c>
      <c r="AF74" s="1">
        <f t="shared" si="27"/>
        <v>6950.08</v>
      </c>
      <c r="AG74" s="1">
        <f t="shared" si="28"/>
        <v>-825.12000000000012</v>
      </c>
    </row>
    <row r="75" spans="2:33" x14ac:dyDescent="0.15">
      <c r="B75" s="1">
        <f>入力データ!B75</f>
        <v>72</v>
      </c>
      <c r="C75" s="1">
        <f>入力データ!C75/100</f>
        <v>0.8</v>
      </c>
      <c r="D75" s="1">
        <f>入力データ!D75/100</f>
        <v>1</v>
      </c>
      <c r="E75" s="1">
        <f>入力データ!E75*1000</f>
        <v>8000</v>
      </c>
      <c r="F75" s="1">
        <f>入力データ!F75*1000</f>
        <v>180000</v>
      </c>
      <c r="G75" s="1">
        <f>(入力データ!C75-入力データ!H75)/100</f>
        <v>0.7</v>
      </c>
      <c r="H75" s="1">
        <f>入力データ!G75/入力データ!D75/入力データ!C75</f>
        <v>2.8650000000000004E-3</v>
      </c>
      <c r="I75" s="1">
        <f t="shared" si="29"/>
        <v>0.87499999999999989</v>
      </c>
      <c r="J75" s="1">
        <f>入力データ!I75</f>
        <v>6300</v>
      </c>
      <c r="K75" s="1">
        <f t="shared" si="30"/>
        <v>0.984375</v>
      </c>
      <c r="L75" s="1">
        <f t="shared" si="31"/>
        <v>4.3749999999999997E-2</v>
      </c>
      <c r="M75" s="1">
        <f t="shared" si="32"/>
        <v>15</v>
      </c>
      <c r="N75" s="1">
        <f t="shared" si="33"/>
        <v>0.35</v>
      </c>
      <c r="O75" s="1">
        <f t="shared" si="34"/>
        <v>0.27999999999999997</v>
      </c>
      <c r="Q75" s="1">
        <f t="shared" si="35"/>
        <v>5.345557469849866</v>
      </c>
      <c r="R75" s="1">
        <f t="shared" si="36"/>
        <v>142.8027705196655</v>
      </c>
      <c r="S75" s="1">
        <f t="shared" si="37"/>
        <v>1.8434739302808612</v>
      </c>
      <c r="T75" s="1">
        <f t="shared" si="38"/>
        <v>-791.79506003919778</v>
      </c>
      <c r="U75" s="1">
        <f t="shared" si="39"/>
        <v>0.59393185726559183</v>
      </c>
      <c r="V75" s="1">
        <f t="shared" si="40"/>
        <v>2790.3583995872091</v>
      </c>
      <c r="W75" s="1">
        <f t="shared" si="41"/>
        <v>0.83157336297493933</v>
      </c>
      <c r="X75" s="1">
        <f t="shared" si="42"/>
        <v>3339.8999999999992</v>
      </c>
      <c r="Y75" s="1" t="str">
        <f t="shared" si="43"/>
        <v>圧縮</v>
      </c>
      <c r="Z75" s="1">
        <f t="shared" si="44"/>
        <v>5.345557469849866</v>
      </c>
      <c r="AA75" s="1">
        <f t="shared" si="45"/>
        <v>427.64459758798932</v>
      </c>
      <c r="AB75" s="1">
        <f t="shared" si="46"/>
        <v>142.8027705196655</v>
      </c>
      <c r="AC75" s="1">
        <f t="shared" si="47"/>
        <v>0.1428027705196655</v>
      </c>
      <c r="AD75" s="1">
        <f t="shared" si="48"/>
        <v>91.393773132585935</v>
      </c>
      <c r="AE75" s="1">
        <f t="shared" si="49"/>
        <v>0.65107739767024264</v>
      </c>
      <c r="AF75" s="1">
        <f t="shared" si="27"/>
        <v>6950.08</v>
      </c>
      <c r="AG75" s="1">
        <f t="shared" si="28"/>
        <v>-825.12000000000012</v>
      </c>
    </row>
    <row r="76" spans="2:33" x14ac:dyDescent="0.15">
      <c r="B76" s="1">
        <f>入力データ!B76</f>
        <v>73</v>
      </c>
      <c r="C76" s="1">
        <f>入力データ!C76/100</f>
        <v>0.8</v>
      </c>
      <c r="D76" s="1">
        <f>入力データ!D76/100</f>
        <v>1</v>
      </c>
      <c r="E76" s="1">
        <f>入力データ!E76*1000</f>
        <v>8000</v>
      </c>
      <c r="F76" s="1">
        <f>入力データ!F76*1000</f>
        <v>180000</v>
      </c>
      <c r="G76" s="1">
        <f>(入力データ!C76-入力データ!H76)/100</f>
        <v>0.7</v>
      </c>
      <c r="H76" s="1">
        <f>入力データ!G76/入力データ!D76/入力データ!C76</f>
        <v>2.8650000000000004E-3</v>
      </c>
      <c r="I76" s="1">
        <f t="shared" si="29"/>
        <v>0.87499999999999989</v>
      </c>
      <c r="J76" s="1">
        <f>入力データ!I76</f>
        <v>6400</v>
      </c>
      <c r="K76" s="1">
        <f t="shared" si="30"/>
        <v>1</v>
      </c>
      <c r="L76" s="1">
        <f t="shared" si="31"/>
        <v>4.4444444444444446E-2</v>
      </c>
      <c r="M76" s="1">
        <f t="shared" si="32"/>
        <v>15</v>
      </c>
      <c r="N76" s="1">
        <f t="shared" si="33"/>
        <v>0.35</v>
      </c>
      <c r="O76" s="1">
        <f t="shared" si="34"/>
        <v>0.27999999999999997</v>
      </c>
      <c r="Q76" s="1">
        <f t="shared" si="35"/>
        <v>6.3173356602675996</v>
      </c>
      <c r="R76" s="1">
        <f t="shared" si="36"/>
        <v>120.83581714166939</v>
      </c>
      <c r="S76" s="1">
        <f t="shared" si="37"/>
        <v>1.8739653100664664</v>
      </c>
      <c r="T76" s="1">
        <f t="shared" si="38"/>
        <v>-882.79888381896853</v>
      </c>
      <c r="U76" s="1">
        <f t="shared" si="39"/>
        <v>0.59610439923655067</v>
      </c>
      <c r="V76" s="1">
        <f t="shared" si="40"/>
        <v>2823.357451888578</v>
      </c>
      <c r="W76" s="1">
        <f t="shared" si="41"/>
        <v>0.83217441371215961</v>
      </c>
      <c r="X76" s="1">
        <f t="shared" si="42"/>
        <v>3386.7749999999992</v>
      </c>
      <c r="Y76" s="1" t="str">
        <f t="shared" si="43"/>
        <v>圧縮</v>
      </c>
      <c r="Z76" s="1">
        <f t="shared" si="44"/>
        <v>6.3173356602675996</v>
      </c>
      <c r="AA76" s="1">
        <f t="shared" si="45"/>
        <v>505.38685282140801</v>
      </c>
      <c r="AB76" s="1">
        <f t="shared" si="46"/>
        <v>120.83581714166939</v>
      </c>
      <c r="AC76" s="1">
        <f t="shared" si="47"/>
        <v>0.1208358171416694</v>
      </c>
      <c r="AD76" s="1">
        <f t="shared" si="48"/>
        <v>77.33492297066843</v>
      </c>
      <c r="AE76" s="1">
        <f t="shared" si="49"/>
        <v>0.65347545160151632</v>
      </c>
      <c r="AF76" s="1">
        <f t="shared" ref="AF76:AF81" si="50">D76*C76*E76+2*H76*D76*C76*E76*M76</f>
        <v>6950.08</v>
      </c>
      <c r="AG76" s="1">
        <f t="shared" ref="AG76:AG81" si="51">-2*H76*D76*C76*F76</f>
        <v>-825.12000000000012</v>
      </c>
    </row>
    <row r="77" spans="2:33" x14ac:dyDescent="0.15">
      <c r="B77" s="1">
        <f>入力データ!B77</f>
        <v>74</v>
      </c>
      <c r="C77" s="1">
        <f>入力データ!C77/100</f>
        <v>0.8</v>
      </c>
      <c r="D77" s="1">
        <f>入力データ!D77/100</f>
        <v>1</v>
      </c>
      <c r="E77" s="1">
        <f>入力データ!E77*1000</f>
        <v>8000</v>
      </c>
      <c r="F77" s="1">
        <f>入力データ!F77*1000</f>
        <v>180000</v>
      </c>
      <c r="G77" s="1">
        <f>(入力データ!C77-入力データ!H77)/100</f>
        <v>0.7</v>
      </c>
      <c r="H77" s="1">
        <f>入力データ!G77/入力データ!D77/入力データ!C77</f>
        <v>2.8650000000000004E-3</v>
      </c>
      <c r="I77" s="1">
        <f t="shared" si="29"/>
        <v>0.87499999999999989</v>
      </c>
      <c r="J77" s="1">
        <f>入力データ!I77</f>
        <v>6500</v>
      </c>
      <c r="K77" s="1">
        <f t="shared" si="30"/>
        <v>1.015625</v>
      </c>
      <c r="L77" s="1">
        <f t="shared" si="31"/>
        <v>4.5138888888888888E-2</v>
      </c>
      <c r="M77" s="1">
        <f t="shared" si="32"/>
        <v>15</v>
      </c>
      <c r="N77" s="1">
        <f t="shared" si="33"/>
        <v>0.35</v>
      </c>
      <c r="O77" s="1">
        <f t="shared" si="34"/>
        <v>0.27999999999999997</v>
      </c>
      <c r="Q77" s="1">
        <f t="shared" si="35"/>
        <v>7.7209384998222568</v>
      </c>
      <c r="R77" s="1">
        <f t="shared" si="36"/>
        <v>98.868863763673289</v>
      </c>
      <c r="S77" s="1">
        <f t="shared" si="37"/>
        <v>1.9044804193658345</v>
      </c>
      <c r="T77" s="1">
        <f t="shared" si="38"/>
        <v>-976.32832981224965</v>
      </c>
      <c r="U77" s="1">
        <f t="shared" si="39"/>
        <v>0.59824022518130671</v>
      </c>
      <c r="V77" s="1">
        <f t="shared" si="40"/>
        <v>2856.2846699592287</v>
      </c>
      <c r="W77" s="1">
        <f t="shared" si="41"/>
        <v>0.83275905377659332</v>
      </c>
      <c r="X77" s="1">
        <f t="shared" si="42"/>
        <v>3433.6499999999992</v>
      </c>
      <c r="Y77" s="1" t="str">
        <f t="shared" si="43"/>
        <v>圧縮</v>
      </c>
      <c r="Z77" s="1">
        <f t="shared" si="44"/>
        <v>7.7209384998222568</v>
      </c>
      <c r="AA77" s="1">
        <f t="shared" si="45"/>
        <v>617.6750799857806</v>
      </c>
      <c r="AB77" s="1">
        <f t="shared" si="46"/>
        <v>98.868863763673289</v>
      </c>
      <c r="AC77" s="1">
        <f t="shared" si="47"/>
        <v>9.8868863763673293E-2</v>
      </c>
      <c r="AD77" s="1">
        <f t="shared" si="48"/>
        <v>63.276072808750918</v>
      </c>
      <c r="AE77" s="1">
        <f t="shared" si="49"/>
        <v>0.65587350553279</v>
      </c>
      <c r="AF77" s="1">
        <f t="shared" si="50"/>
        <v>6950.08</v>
      </c>
      <c r="AG77" s="1">
        <f t="shared" si="51"/>
        <v>-825.12000000000012</v>
      </c>
    </row>
    <row r="78" spans="2:33" x14ac:dyDescent="0.15">
      <c r="B78" s="1">
        <f>入力データ!B78</f>
        <v>75</v>
      </c>
      <c r="C78" s="1">
        <f>入力データ!C78/100</f>
        <v>0.8</v>
      </c>
      <c r="D78" s="1">
        <f>入力データ!D78/100</f>
        <v>1</v>
      </c>
      <c r="E78" s="1">
        <f>入力データ!E78*1000</f>
        <v>8000</v>
      </c>
      <c r="F78" s="1">
        <f>入力データ!F78*1000</f>
        <v>180000</v>
      </c>
      <c r="G78" s="1">
        <f>(入力データ!C78-入力データ!H78)/100</f>
        <v>0.7</v>
      </c>
      <c r="H78" s="1">
        <f>入力データ!G78/入力データ!D78/入力データ!C78</f>
        <v>2.8650000000000004E-3</v>
      </c>
      <c r="I78" s="1">
        <f t="shared" si="29"/>
        <v>0.87499999999999989</v>
      </c>
      <c r="J78" s="1">
        <f>入力データ!I78</f>
        <v>6600</v>
      </c>
      <c r="K78" s="1">
        <f t="shared" si="30"/>
        <v>1.03125</v>
      </c>
      <c r="L78" s="1">
        <f t="shared" si="31"/>
        <v>4.583333333333333E-2</v>
      </c>
      <c r="M78" s="1">
        <f t="shared" si="32"/>
        <v>15</v>
      </c>
      <c r="N78" s="1">
        <f t="shared" si="33"/>
        <v>0.35</v>
      </c>
      <c r="O78" s="1">
        <f t="shared" si="34"/>
        <v>0.27999999999999997</v>
      </c>
      <c r="Q78" s="1">
        <f t="shared" si="35"/>
        <v>9.9264168190128022</v>
      </c>
      <c r="R78" s="1">
        <f t="shared" si="36"/>
        <v>76.901910385684459</v>
      </c>
      <c r="S78" s="1">
        <f t="shared" si="37"/>
        <v>1.9350181871623862</v>
      </c>
      <c r="T78" s="1">
        <f t="shared" si="38"/>
        <v>-1072.387011316483</v>
      </c>
      <c r="U78" s="1">
        <f t="shared" si="39"/>
        <v>0.60034034153687355</v>
      </c>
      <c r="V78" s="1">
        <f t="shared" si="40"/>
        <v>2889.1416077449489</v>
      </c>
      <c r="W78" s="1">
        <f t="shared" si="41"/>
        <v>0.8333279462150105</v>
      </c>
      <c r="X78" s="1">
        <f t="shared" si="42"/>
        <v>3480.5249999999992</v>
      </c>
      <c r="Y78" s="1" t="str">
        <f t="shared" si="43"/>
        <v>圧縮</v>
      </c>
      <c r="Z78" s="1">
        <f t="shared" si="44"/>
        <v>9.9264168190128022</v>
      </c>
      <c r="AA78" s="1">
        <f t="shared" si="45"/>
        <v>794.11334552102414</v>
      </c>
      <c r="AB78" s="1">
        <f t="shared" si="46"/>
        <v>76.901910385684459</v>
      </c>
      <c r="AC78" s="1">
        <f t="shared" si="47"/>
        <v>7.690191038568446E-2</v>
      </c>
      <c r="AD78" s="1">
        <f t="shared" si="48"/>
        <v>49.217222646838067</v>
      </c>
      <c r="AE78" s="1">
        <f t="shared" si="49"/>
        <v>0.65827155946406368</v>
      </c>
      <c r="AF78" s="1">
        <f t="shared" si="50"/>
        <v>6950.08</v>
      </c>
      <c r="AG78" s="1">
        <f t="shared" si="51"/>
        <v>-825.12000000000012</v>
      </c>
    </row>
    <row r="79" spans="2:33" x14ac:dyDescent="0.15">
      <c r="B79" s="1">
        <f>入力データ!B79</f>
        <v>76</v>
      </c>
      <c r="C79" s="1">
        <f>入力データ!C79/100</f>
        <v>0.8</v>
      </c>
      <c r="D79" s="1">
        <f>入力データ!D79/100</f>
        <v>1</v>
      </c>
      <c r="E79" s="1">
        <f>入力データ!E79*1000</f>
        <v>8000</v>
      </c>
      <c r="F79" s="1">
        <f>入力データ!F79*1000</f>
        <v>180000</v>
      </c>
      <c r="G79" s="1">
        <f>(入力データ!C79-入力データ!H79)/100</f>
        <v>0.7</v>
      </c>
      <c r="H79" s="1">
        <f>入力データ!G79/入力データ!D79/入力データ!C79</f>
        <v>2.8650000000000004E-3</v>
      </c>
      <c r="I79" s="1">
        <f t="shared" si="29"/>
        <v>0.87499999999999989</v>
      </c>
      <c r="J79" s="1">
        <f>入力データ!I79</f>
        <v>6700</v>
      </c>
      <c r="K79" s="1">
        <f t="shared" si="30"/>
        <v>1.046875</v>
      </c>
      <c r="L79" s="1">
        <f t="shared" si="31"/>
        <v>4.6527777777777779E-2</v>
      </c>
      <c r="M79" s="1">
        <f t="shared" si="32"/>
        <v>15</v>
      </c>
      <c r="N79" s="1">
        <f t="shared" si="33"/>
        <v>0.35</v>
      </c>
      <c r="O79" s="1">
        <f t="shared" si="34"/>
        <v>0.27999999999999997</v>
      </c>
      <c r="Q79" s="1">
        <f t="shared" si="35"/>
        <v>13.89571337172106</v>
      </c>
      <c r="R79" s="1">
        <f t="shared" si="36"/>
        <v>54.934957007702906</v>
      </c>
      <c r="S79" s="1">
        <f t="shared" si="37"/>
        <v>1.9655776044484234</v>
      </c>
      <c r="T79" s="1">
        <f t="shared" si="38"/>
        <v>-1170.9783282442786</v>
      </c>
      <c r="U79" s="1">
        <f t="shared" si="39"/>
        <v>0.60240571557925304</v>
      </c>
      <c r="V79" s="1">
        <f t="shared" si="40"/>
        <v>2921.9297711989484</v>
      </c>
      <c r="W79" s="1">
        <f t="shared" si="41"/>
        <v>0.83388171882973283</v>
      </c>
      <c r="X79" s="1">
        <f t="shared" si="42"/>
        <v>3527.3999999999992</v>
      </c>
      <c r="Y79" s="1" t="str">
        <f t="shared" si="43"/>
        <v>圧縮</v>
      </c>
      <c r="Z79" s="1">
        <f t="shared" si="44"/>
        <v>13.89571337172106</v>
      </c>
      <c r="AA79" s="1">
        <f t="shared" si="45"/>
        <v>1111.6570697376849</v>
      </c>
      <c r="AB79" s="1">
        <f t="shared" si="46"/>
        <v>54.934957007702906</v>
      </c>
      <c r="AC79" s="1">
        <f t="shared" si="47"/>
        <v>5.4934957007702907E-2</v>
      </c>
      <c r="AD79" s="1">
        <f t="shared" si="48"/>
        <v>35.158372484929863</v>
      </c>
      <c r="AE79" s="1">
        <f t="shared" si="49"/>
        <v>0.66066961339533747</v>
      </c>
      <c r="AF79" s="1">
        <f t="shared" si="50"/>
        <v>6950.08</v>
      </c>
      <c r="AG79" s="1">
        <f t="shared" si="51"/>
        <v>-825.12000000000012</v>
      </c>
    </row>
    <row r="80" spans="2:33" x14ac:dyDescent="0.15">
      <c r="B80" s="1">
        <f>入力データ!B80</f>
        <v>77</v>
      </c>
      <c r="C80" s="1">
        <f>入力データ!C80/100</f>
        <v>0.8</v>
      </c>
      <c r="D80" s="1">
        <f>入力データ!D80/100</f>
        <v>1</v>
      </c>
      <c r="E80" s="1">
        <f>入力データ!E80*1000</f>
        <v>8000</v>
      </c>
      <c r="F80" s="1">
        <f>入力データ!F80*1000</f>
        <v>180000</v>
      </c>
      <c r="G80" s="1">
        <f>(入力データ!C80-入力データ!H80)/100</f>
        <v>0.7</v>
      </c>
      <c r="H80" s="1">
        <f>入力データ!G80/入力データ!D80/入力データ!C80</f>
        <v>2.8650000000000004E-3</v>
      </c>
      <c r="I80" s="1">
        <f t="shared" si="29"/>
        <v>0.87499999999999989</v>
      </c>
      <c r="J80" s="1">
        <f>入力データ!I80</f>
        <v>6800</v>
      </c>
      <c r="K80" s="1">
        <f t="shared" si="30"/>
        <v>1.0625</v>
      </c>
      <c r="L80" s="1">
        <f t="shared" si="31"/>
        <v>4.7222222222222221E-2</v>
      </c>
      <c r="M80" s="1">
        <f t="shared" si="32"/>
        <v>15</v>
      </c>
      <c r="N80" s="1">
        <f t="shared" si="33"/>
        <v>0.35</v>
      </c>
      <c r="O80" s="1">
        <f t="shared" si="34"/>
        <v>0.27999999999999997</v>
      </c>
      <c r="Q80" s="1">
        <f t="shared" si="35"/>
        <v>23.154584221748429</v>
      </c>
      <c r="R80" s="1">
        <f t="shared" si="36"/>
        <v>32.9680036297068</v>
      </c>
      <c r="S80" s="1">
        <f t="shared" si="37"/>
        <v>1.9961577199099663</v>
      </c>
      <c r="T80" s="1">
        <f t="shared" si="38"/>
        <v>-1272.105482289564</v>
      </c>
      <c r="U80" s="1">
        <f t="shared" si="39"/>
        <v>0.60443727741938036</v>
      </c>
      <c r="V80" s="1">
        <f t="shared" si="40"/>
        <v>2954.650620253989</v>
      </c>
      <c r="W80" s="1">
        <f t="shared" si="41"/>
        <v>0.83442096648970754</v>
      </c>
      <c r="X80" s="1">
        <f t="shared" si="42"/>
        <v>3574.2749999999992</v>
      </c>
      <c r="Y80" s="1" t="str">
        <f t="shared" si="43"/>
        <v>圧縮</v>
      </c>
      <c r="Z80" s="1">
        <f t="shared" si="44"/>
        <v>23.154584221748429</v>
      </c>
      <c r="AA80" s="1">
        <f t="shared" si="45"/>
        <v>1852.3667377398745</v>
      </c>
      <c r="AB80" s="1">
        <f t="shared" si="46"/>
        <v>32.9680036297068</v>
      </c>
      <c r="AC80" s="1">
        <f t="shared" si="47"/>
        <v>3.2968003629706803E-2</v>
      </c>
      <c r="AD80" s="1">
        <f t="shared" si="48"/>
        <v>21.099522323012355</v>
      </c>
      <c r="AE80" s="1">
        <f t="shared" si="49"/>
        <v>0.66306766732661104</v>
      </c>
      <c r="AF80" s="1">
        <f t="shared" si="50"/>
        <v>6950.08</v>
      </c>
      <c r="AG80" s="1">
        <f t="shared" si="51"/>
        <v>-825.12000000000012</v>
      </c>
    </row>
    <row r="81" spans="2:33" x14ac:dyDescent="0.15">
      <c r="B81" s="1">
        <f>入力データ!B81</f>
        <v>78</v>
      </c>
      <c r="C81" s="1">
        <f>入力データ!C81/100</f>
        <v>0.8</v>
      </c>
      <c r="D81" s="1">
        <f>入力データ!D81/100</f>
        <v>1</v>
      </c>
      <c r="E81" s="1">
        <f>入力データ!E81*1000</f>
        <v>8000</v>
      </c>
      <c r="F81" s="1">
        <f>入力データ!F81*1000</f>
        <v>180000</v>
      </c>
      <c r="G81" s="1">
        <f>(入力データ!C81-入力データ!H81)/100</f>
        <v>0.7</v>
      </c>
      <c r="H81" s="1">
        <f>入力データ!G81/入力データ!D81/入力データ!C81</f>
        <v>2.8650000000000004E-3</v>
      </c>
      <c r="I81" s="1">
        <f t="shared" si="29"/>
        <v>0.87499999999999989</v>
      </c>
      <c r="J81" s="1">
        <f>入力データ!I81</f>
        <v>6900</v>
      </c>
      <c r="K81" s="1">
        <f t="shared" si="30"/>
        <v>1.078125</v>
      </c>
      <c r="L81" s="1">
        <f t="shared" si="31"/>
        <v>4.791666666666667E-2</v>
      </c>
      <c r="M81" s="1">
        <f t="shared" si="32"/>
        <v>15</v>
      </c>
      <c r="N81" s="1">
        <f t="shared" si="33"/>
        <v>0.35</v>
      </c>
      <c r="O81" s="1">
        <f t="shared" si="34"/>
        <v>0.27999999999999997</v>
      </c>
      <c r="Q81" s="1">
        <f t="shared" si="35"/>
        <v>69.389776357827728</v>
      </c>
      <c r="R81" s="1">
        <f t="shared" si="36"/>
        <v>11.001050251768902</v>
      </c>
      <c r="S81" s="1">
        <f t="shared" si="37"/>
        <v>2.0267576359576118</v>
      </c>
      <c r="T81" s="1">
        <f t="shared" si="38"/>
        <v>-1375.7714908491143</v>
      </c>
      <c r="U81" s="1">
        <f t="shared" si="39"/>
        <v>0.60643592187287176</v>
      </c>
      <c r="V81" s="1">
        <f t="shared" si="40"/>
        <v>2987.3055706919581</v>
      </c>
      <c r="W81" s="1">
        <f t="shared" si="41"/>
        <v>0.83494625326208516</v>
      </c>
      <c r="X81" s="1">
        <f t="shared" si="42"/>
        <v>3621.1499999999992</v>
      </c>
      <c r="Y81" s="1" t="str">
        <f t="shared" si="43"/>
        <v>圧縮</v>
      </c>
      <c r="Z81" s="1">
        <f t="shared" si="44"/>
        <v>69.389776357827728</v>
      </c>
      <c r="AA81" s="1">
        <f t="shared" si="45"/>
        <v>5551.1821086262189</v>
      </c>
      <c r="AB81" s="1">
        <f t="shared" si="46"/>
        <v>11.001050251768902</v>
      </c>
      <c r="AC81" s="1">
        <f t="shared" si="47"/>
        <v>1.1001050251768903E-2</v>
      </c>
      <c r="AD81" s="1">
        <f t="shared" si="48"/>
        <v>7.0406721611320986</v>
      </c>
      <c r="AE81" s="1">
        <f t="shared" si="49"/>
        <v>0.66546572125788483</v>
      </c>
      <c r="AF81" s="1">
        <f t="shared" si="50"/>
        <v>6950.08</v>
      </c>
      <c r="AG81" s="1">
        <f t="shared" si="51"/>
        <v>-825.12000000000012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24008-C7AC-4BE5-99C5-D2E72F306445}">
  <sheetPr codeName="Sheet3"/>
  <dimension ref="B2:H84"/>
  <sheetViews>
    <sheetView zoomScale="80" zoomScaleNormal="80" workbookViewId="0"/>
  </sheetViews>
  <sheetFormatPr defaultRowHeight="13.5" x14ac:dyDescent="0.15"/>
  <cols>
    <col min="1" max="1" width="4.25" style="1" customWidth="1"/>
    <col min="2" max="4" width="9" style="1"/>
    <col min="5" max="5" width="11" style="1" bestFit="1" customWidth="1"/>
    <col min="6" max="6" width="11" style="1" customWidth="1"/>
    <col min="7" max="7" width="9" style="1"/>
    <col min="8" max="8" width="9.125" style="1" customWidth="1"/>
    <col min="9" max="16384" width="9" style="1"/>
  </cols>
  <sheetData>
    <row r="2" spans="2:8" ht="39.75" customHeight="1" x14ac:dyDescent="0.15">
      <c r="D2" s="2" t="s">
        <v>50</v>
      </c>
      <c r="E2" s="2" t="s">
        <v>54</v>
      </c>
      <c r="F2" s="2" t="s">
        <v>55</v>
      </c>
      <c r="G2" s="1" t="s">
        <v>40</v>
      </c>
      <c r="H2" s="1" t="s">
        <v>53</v>
      </c>
    </row>
    <row r="3" spans="2:8" x14ac:dyDescent="0.15">
      <c r="B3" s="1" t="s">
        <v>0</v>
      </c>
      <c r="C3" s="1" t="s">
        <v>39</v>
      </c>
      <c r="D3" s="1" t="s">
        <v>27</v>
      </c>
      <c r="E3" s="1" t="s">
        <v>27</v>
      </c>
      <c r="F3" s="1" t="s">
        <v>27</v>
      </c>
      <c r="G3" s="1" t="s">
        <v>41</v>
      </c>
      <c r="H3" s="1" t="s">
        <v>41</v>
      </c>
    </row>
    <row r="4" spans="2:8" x14ac:dyDescent="0.15">
      <c r="B4" s="1">
        <v>1</v>
      </c>
      <c r="C4" s="1">
        <f>入力データ!I4</f>
        <v>-800</v>
      </c>
      <c r="D4" s="13">
        <f>入力データ!N4</f>
        <v>7.5360000000000218</v>
      </c>
      <c r="E4" s="13">
        <v>7.5359999999991487</v>
      </c>
      <c r="F4" s="13">
        <v>7.5359491421699509</v>
      </c>
      <c r="G4" s="13">
        <f t="shared" ref="G4:G35" si="0">D4/E4</f>
        <v>1.0000000000001159</v>
      </c>
      <c r="H4" s="13">
        <f>D4/F4</f>
        <v>1.0000067486960318</v>
      </c>
    </row>
    <row r="5" spans="2:8" x14ac:dyDescent="0.15">
      <c r="B5" s="1">
        <f>B4+1</f>
        <v>2</v>
      </c>
      <c r="C5" s="1">
        <f>入力データ!I5</f>
        <v>-700</v>
      </c>
      <c r="D5" s="13">
        <f>入力データ!N5</f>
        <v>37.53600000000003</v>
      </c>
      <c r="E5" s="13">
        <v>37.535999999999831</v>
      </c>
      <c r="F5" s="13">
        <v>37.535956362533575</v>
      </c>
      <c r="G5" s="13">
        <f t="shared" si="0"/>
        <v>1.0000000000000053</v>
      </c>
      <c r="H5" s="13">
        <f t="shared" ref="H5:H68" si="1">D5/F5</f>
        <v>1.0000011625510759</v>
      </c>
    </row>
    <row r="6" spans="2:8" x14ac:dyDescent="0.15">
      <c r="B6" s="1">
        <f t="shared" ref="B6:B69" si="2">B5+1</f>
        <v>3</v>
      </c>
      <c r="C6" s="1">
        <f>入力データ!I6</f>
        <v>-600</v>
      </c>
      <c r="D6" s="13">
        <f>入力データ!N6</f>
        <v>67.53600000000003</v>
      </c>
      <c r="E6" s="13">
        <v>67.536000000000001</v>
      </c>
      <c r="F6" s="13">
        <v>67.536135243988028</v>
      </c>
      <c r="G6" s="13">
        <f t="shared" si="0"/>
        <v>1.0000000000000004</v>
      </c>
      <c r="H6" s="13">
        <f t="shared" si="1"/>
        <v>0.99999799745739804</v>
      </c>
    </row>
    <row r="7" spans="2:8" x14ac:dyDescent="0.15">
      <c r="B7" s="1">
        <f t="shared" si="2"/>
        <v>4</v>
      </c>
      <c r="C7" s="1">
        <f>入力データ!I7</f>
        <v>-500</v>
      </c>
      <c r="D7" s="13">
        <f>入力データ!N7</f>
        <v>97.536000000000044</v>
      </c>
      <c r="E7" s="13">
        <v>97.535999999999916</v>
      </c>
      <c r="F7" s="13">
        <v>97.536543006896977</v>
      </c>
      <c r="G7" s="13">
        <f t="shared" si="0"/>
        <v>1.0000000000000013</v>
      </c>
      <c r="H7" s="13">
        <f t="shared" si="1"/>
        <v>0.99999443278508549</v>
      </c>
    </row>
    <row r="8" spans="2:8" x14ac:dyDescent="0.15">
      <c r="B8" s="1">
        <f t="shared" si="2"/>
        <v>5</v>
      </c>
      <c r="C8" s="1">
        <f>入力データ!I8</f>
        <v>-400</v>
      </c>
      <c r="D8" s="13">
        <f>入力データ!N8</f>
        <v>130.44948420067161</v>
      </c>
      <c r="E8" s="13">
        <v>130.44948420067161</v>
      </c>
      <c r="F8" s="13">
        <v>130.44969615936284</v>
      </c>
      <c r="G8" s="13">
        <f t="shared" si="0"/>
        <v>1</v>
      </c>
      <c r="H8" s="13">
        <f t="shared" si="1"/>
        <v>0.9999983751691458</v>
      </c>
    </row>
    <row r="9" spans="2:8" x14ac:dyDescent="0.15">
      <c r="B9" s="1">
        <f t="shared" si="2"/>
        <v>6</v>
      </c>
      <c r="C9" s="1">
        <f>入力データ!I9</f>
        <v>-300</v>
      </c>
      <c r="D9" s="13">
        <f>入力データ!N9</f>
        <v>164.68407244930492</v>
      </c>
      <c r="E9" s="13">
        <v>164.68407244930484</v>
      </c>
      <c r="F9" s="13">
        <v>164.68486859283453</v>
      </c>
      <c r="G9" s="13">
        <f t="shared" si="0"/>
        <v>1.0000000000000004</v>
      </c>
      <c r="H9" s="13">
        <f t="shared" si="1"/>
        <v>0.99999516565464441</v>
      </c>
    </row>
    <row r="10" spans="2:8" x14ac:dyDescent="0.15">
      <c r="B10" s="1">
        <f t="shared" si="2"/>
        <v>7</v>
      </c>
      <c r="C10" s="1">
        <f>入力データ!I10</f>
        <v>-200</v>
      </c>
      <c r="D10" s="13">
        <f>入力データ!N10</f>
        <v>197.99513517215757</v>
      </c>
      <c r="E10" s="13">
        <v>197.99513517215763</v>
      </c>
      <c r="F10" s="13">
        <v>197.99444442443848</v>
      </c>
      <c r="G10" s="13">
        <f t="shared" si="0"/>
        <v>0.99999999999999967</v>
      </c>
      <c r="H10" s="13">
        <f t="shared" si="1"/>
        <v>1.000003488722732</v>
      </c>
    </row>
    <row r="11" spans="2:8" x14ac:dyDescent="0.15">
      <c r="B11" s="1">
        <f t="shared" si="2"/>
        <v>8</v>
      </c>
      <c r="C11" s="1">
        <f>入力データ!I11</f>
        <v>-100</v>
      </c>
      <c r="D11" s="13">
        <f>入力データ!N11</f>
        <v>230.45463280961849</v>
      </c>
      <c r="E11" s="13">
        <v>230.45463280961852</v>
      </c>
      <c r="F11" s="13">
        <v>230.45532782287603</v>
      </c>
      <c r="G11" s="13">
        <f t="shared" si="0"/>
        <v>0.99999999999999989</v>
      </c>
      <c r="H11" s="13">
        <f t="shared" si="1"/>
        <v>0.99999698417361793</v>
      </c>
    </row>
    <row r="12" spans="2:8" x14ac:dyDescent="0.15">
      <c r="B12" s="1">
        <f t="shared" si="2"/>
        <v>9</v>
      </c>
      <c r="C12" s="1">
        <f>入力データ!I12</f>
        <v>0</v>
      </c>
      <c r="D12" s="13">
        <f>入力データ!N12</f>
        <v>262.16953910438673</v>
      </c>
      <c r="E12" s="13">
        <v>262.16953910438673</v>
      </c>
      <c r="F12" s="13">
        <v>262.16914215393064</v>
      </c>
      <c r="G12" s="13">
        <f t="shared" si="0"/>
        <v>1</v>
      </c>
      <c r="H12" s="13">
        <f t="shared" si="1"/>
        <v>1.0000015141006025</v>
      </c>
    </row>
    <row r="13" spans="2:8" x14ac:dyDescent="0.15">
      <c r="B13" s="1">
        <f t="shared" si="2"/>
        <v>10</v>
      </c>
      <c r="C13" s="1">
        <f>入力データ!I13</f>
        <v>100</v>
      </c>
      <c r="D13" s="13">
        <f>入力データ!N13</f>
        <v>293.2291265771525</v>
      </c>
      <c r="E13" s="13">
        <v>293.22912657715244</v>
      </c>
      <c r="F13" s="13">
        <v>293.22743999938956</v>
      </c>
      <c r="G13" s="13">
        <f t="shared" si="0"/>
        <v>1.0000000000000002</v>
      </c>
      <c r="H13" s="13">
        <f t="shared" si="1"/>
        <v>1.0000057517733092</v>
      </c>
    </row>
    <row r="14" spans="2:8" x14ac:dyDescent="0.15">
      <c r="B14" s="1">
        <f t="shared" si="2"/>
        <v>11</v>
      </c>
      <c r="C14" s="1">
        <f>入力データ!I14</f>
        <v>200</v>
      </c>
      <c r="D14" s="13">
        <f>入力データ!N14</f>
        <v>323.7053515598958</v>
      </c>
      <c r="E14" s="13">
        <v>323.70535155989558</v>
      </c>
      <c r="F14" s="13">
        <v>323.70712552795413</v>
      </c>
      <c r="G14" s="13">
        <f t="shared" si="0"/>
        <v>1.0000000000000007</v>
      </c>
      <c r="H14" s="13">
        <f t="shared" si="1"/>
        <v>0.99999451983623955</v>
      </c>
    </row>
    <row r="15" spans="2:8" x14ac:dyDescent="0.15">
      <c r="B15" s="1">
        <f t="shared" si="2"/>
        <v>12</v>
      </c>
      <c r="C15" s="1">
        <f>入力データ!I15</f>
        <v>300</v>
      </c>
      <c r="D15" s="13">
        <f>入力データ!N15</f>
        <v>353.65680088669637</v>
      </c>
      <c r="E15" s="13">
        <v>353.65680088669632</v>
      </c>
      <c r="F15" s="13">
        <v>353.65580608215339</v>
      </c>
      <c r="G15" s="13">
        <f t="shared" si="0"/>
        <v>1.0000000000000002</v>
      </c>
      <c r="H15" s="13">
        <f t="shared" si="1"/>
        <v>1.0000028129173222</v>
      </c>
    </row>
    <row r="16" spans="2:8" x14ac:dyDescent="0.15">
      <c r="B16" s="1">
        <f t="shared" si="2"/>
        <v>13</v>
      </c>
      <c r="C16" s="1">
        <f>入力データ!I16</f>
        <v>400</v>
      </c>
      <c r="D16" s="13">
        <f>入力データ!N16</f>
        <v>383.13196436469343</v>
      </c>
      <c r="E16" s="13">
        <v>383.13196436469337</v>
      </c>
      <c r="F16" s="13">
        <v>383.13390636596682</v>
      </c>
      <c r="G16" s="13">
        <f t="shared" si="0"/>
        <v>1.0000000000000002</v>
      </c>
      <c r="H16" s="13">
        <f t="shared" si="1"/>
        <v>0.9999949312727453</v>
      </c>
    </row>
    <row r="17" spans="2:8" x14ac:dyDescent="0.15">
      <c r="B17" s="1">
        <f t="shared" si="2"/>
        <v>14</v>
      </c>
      <c r="C17" s="1">
        <f>入力データ!I17</f>
        <v>500</v>
      </c>
      <c r="D17" s="13">
        <f>入力データ!N17</f>
        <v>412.17161739383823</v>
      </c>
      <c r="E17" s="13">
        <v>412.17161739383829</v>
      </c>
      <c r="F17" s="13">
        <v>412.17438530883783</v>
      </c>
      <c r="G17" s="13">
        <f t="shared" si="0"/>
        <v>0.99999999999999989</v>
      </c>
      <c r="H17" s="13">
        <f t="shared" si="1"/>
        <v>0.99999328460210468</v>
      </c>
    </row>
    <row r="18" spans="2:8" x14ac:dyDescent="0.15">
      <c r="B18" s="1">
        <f t="shared" si="2"/>
        <v>15</v>
      </c>
      <c r="C18" s="1">
        <f>入力データ!I18</f>
        <v>600</v>
      </c>
      <c r="D18" s="13">
        <f>入力データ!N18</f>
        <v>440.81053354986705</v>
      </c>
      <c r="E18" s="13">
        <v>440.81053354986716</v>
      </c>
      <c r="F18" s="13">
        <v>440.81203289184566</v>
      </c>
      <c r="G18" s="13">
        <f t="shared" si="0"/>
        <v>0.99999999999999978</v>
      </c>
      <c r="H18" s="13">
        <f t="shared" si="1"/>
        <v>0.99999659868182644</v>
      </c>
    </row>
    <row r="19" spans="2:8" x14ac:dyDescent="0.15">
      <c r="B19" s="1">
        <f t="shared" si="2"/>
        <v>16</v>
      </c>
      <c r="C19" s="1">
        <f>入力データ!I19</f>
        <v>700</v>
      </c>
      <c r="D19" s="13">
        <f>入力データ!N19</f>
        <v>469.0787307934923</v>
      </c>
      <c r="E19" s="13">
        <v>469.07873079349241</v>
      </c>
      <c r="F19" s="13">
        <v>469.07614594116217</v>
      </c>
      <c r="G19" s="13">
        <f t="shared" si="0"/>
        <v>0.99999999999999978</v>
      </c>
      <c r="H19" s="13">
        <f t="shared" si="1"/>
        <v>1.0000055105175407</v>
      </c>
    </row>
    <row r="20" spans="2:8" x14ac:dyDescent="0.15">
      <c r="B20" s="1">
        <f t="shared" si="2"/>
        <v>17</v>
      </c>
      <c r="C20" s="1">
        <f>入力データ!I20</f>
        <v>800</v>
      </c>
      <c r="D20" s="13">
        <f>入力データ!N20</f>
        <v>497.00239508411886</v>
      </c>
      <c r="E20" s="13">
        <v>497.00239508411892</v>
      </c>
      <c r="F20" s="13">
        <v>497.00334548950195</v>
      </c>
      <c r="G20" s="13">
        <f t="shared" si="0"/>
        <v>0.99999999999999989</v>
      </c>
      <c r="H20" s="13">
        <f t="shared" si="1"/>
        <v>0.99999808772839915</v>
      </c>
    </row>
    <row r="21" spans="2:8" x14ac:dyDescent="0.15">
      <c r="B21" s="1">
        <f t="shared" si="2"/>
        <v>18</v>
      </c>
      <c r="C21" s="1">
        <f>入力データ!I21</f>
        <v>900</v>
      </c>
      <c r="D21" s="13">
        <f>入力データ!N21</f>
        <v>520.7980472433527</v>
      </c>
      <c r="E21" s="13">
        <v>520.79804724335281</v>
      </c>
      <c r="F21" s="13">
        <v>520.79969254760738</v>
      </c>
      <c r="G21" s="13">
        <f t="shared" si="0"/>
        <v>0.99999999999999978</v>
      </c>
      <c r="H21" s="13">
        <f t="shared" si="1"/>
        <v>0.99999684081177809</v>
      </c>
    </row>
    <row r="22" spans="2:8" x14ac:dyDescent="0.15">
      <c r="B22" s="1">
        <f t="shared" si="2"/>
        <v>19</v>
      </c>
      <c r="C22" s="1">
        <f>入力データ!I22</f>
        <v>1000</v>
      </c>
      <c r="D22" s="13">
        <f>入力データ!N22</f>
        <v>524.38425420348415</v>
      </c>
      <c r="E22" s="13">
        <v>524.38425420348415</v>
      </c>
      <c r="F22" s="13">
        <v>524.38122954711923</v>
      </c>
      <c r="G22" s="13">
        <f t="shared" si="0"/>
        <v>1</v>
      </c>
      <c r="H22" s="13">
        <f t="shared" si="1"/>
        <v>1.0000057680485008</v>
      </c>
    </row>
    <row r="23" spans="2:8" x14ac:dyDescent="0.15">
      <c r="B23" s="1">
        <f t="shared" si="2"/>
        <v>20</v>
      </c>
      <c r="C23" s="1">
        <f>入力データ!I23</f>
        <v>1100</v>
      </c>
      <c r="D23" s="13">
        <f>入力データ!N23</f>
        <v>528.38201234015889</v>
      </c>
      <c r="E23" s="13">
        <v>528.38201234015878</v>
      </c>
      <c r="F23" s="13">
        <v>528.38024631958012</v>
      </c>
      <c r="G23" s="13">
        <f t="shared" si="0"/>
        <v>1.0000000000000002</v>
      </c>
      <c r="H23" s="13">
        <f t="shared" si="1"/>
        <v>1.0000033423289214</v>
      </c>
    </row>
    <row r="24" spans="2:8" x14ac:dyDescent="0.15">
      <c r="B24" s="1">
        <f t="shared" si="2"/>
        <v>21</v>
      </c>
      <c r="C24" s="1">
        <f>入力データ!I24</f>
        <v>1200</v>
      </c>
      <c r="D24" s="13">
        <f>入力データ!N24</f>
        <v>532.67572619101156</v>
      </c>
      <c r="E24" s="13">
        <v>532.67572619101145</v>
      </c>
      <c r="F24" s="13">
        <v>532.6722313537598</v>
      </c>
      <c r="G24" s="13">
        <f t="shared" si="0"/>
        <v>1.0000000000000002</v>
      </c>
      <c r="H24" s="13">
        <f t="shared" si="1"/>
        <v>1.0000065609525821</v>
      </c>
    </row>
    <row r="25" spans="2:8" x14ac:dyDescent="0.15">
      <c r="B25" s="1">
        <f t="shared" si="2"/>
        <v>22</v>
      </c>
      <c r="C25" s="1">
        <f>入力データ!I25</f>
        <v>1300</v>
      </c>
      <c r="D25" s="13">
        <f>入力データ!N25</f>
        <v>537.1466929991326</v>
      </c>
      <c r="E25" s="13">
        <v>537.1466929991326</v>
      </c>
      <c r="F25" s="13">
        <v>537.14732155151376</v>
      </c>
      <c r="G25" s="13">
        <f t="shared" si="0"/>
        <v>1</v>
      </c>
      <c r="H25" s="13">
        <f t="shared" si="1"/>
        <v>0.99999882983242039</v>
      </c>
    </row>
    <row r="26" spans="2:8" x14ac:dyDescent="0.15">
      <c r="B26" s="1">
        <f t="shared" si="2"/>
        <v>23</v>
      </c>
      <c r="C26" s="1">
        <f>入力データ!I26</f>
        <v>1400</v>
      </c>
      <c r="D26" s="13">
        <f>入力データ!N26</f>
        <v>541.67533949131871</v>
      </c>
      <c r="E26" s="13">
        <v>541.67533949131871</v>
      </c>
      <c r="F26" s="13">
        <v>541.6736811950683</v>
      </c>
      <c r="G26" s="13">
        <f t="shared" si="0"/>
        <v>1</v>
      </c>
      <c r="H26" s="13">
        <f t="shared" si="1"/>
        <v>1.0000030614303554</v>
      </c>
    </row>
    <row r="27" spans="2:8" x14ac:dyDescent="0.15">
      <c r="B27" s="1">
        <f t="shared" si="2"/>
        <v>24</v>
      </c>
      <c r="C27" s="1">
        <f>入力データ!I27</f>
        <v>1500</v>
      </c>
      <c r="D27" s="13">
        <f>入力データ!N27</f>
        <v>546.14321353616629</v>
      </c>
      <c r="E27" s="13">
        <v>546.14321353616629</v>
      </c>
      <c r="F27" s="13">
        <v>546.14144718627915</v>
      </c>
      <c r="G27" s="13">
        <f t="shared" si="0"/>
        <v>1</v>
      </c>
      <c r="H27" s="13">
        <f t="shared" si="1"/>
        <v>1.0000032342351899</v>
      </c>
    </row>
    <row r="28" spans="2:8" x14ac:dyDescent="0.15">
      <c r="B28" s="1">
        <f t="shared" si="2"/>
        <v>25</v>
      </c>
      <c r="C28" s="1">
        <f>入力データ!I28</f>
        <v>1600</v>
      </c>
      <c r="D28" s="13">
        <f>入力データ!N28</f>
        <v>550.43466666666666</v>
      </c>
      <c r="E28" s="13">
        <v>550.43466666666677</v>
      </c>
      <c r="F28" s="13">
        <v>550.43343222045894</v>
      </c>
      <c r="G28" s="13">
        <f t="shared" si="0"/>
        <v>0.99999999999999978</v>
      </c>
      <c r="H28" s="13">
        <f t="shared" si="1"/>
        <v>1.000002242680287</v>
      </c>
    </row>
    <row r="29" spans="2:8" x14ac:dyDescent="0.15">
      <c r="B29" s="1">
        <f t="shared" si="2"/>
        <v>26</v>
      </c>
      <c r="C29" s="1">
        <f>入力データ!I29</f>
        <v>1700</v>
      </c>
      <c r="D29" s="13">
        <f>入力データ!N29</f>
        <v>554.43819901768154</v>
      </c>
      <c r="E29" s="13">
        <v>554.43819901768154</v>
      </c>
      <c r="F29" s="13">
        <v>554.43977319946282</v>
      </c>
      <c r="G29" s="13">
        <f t="shared" si="0"/>
        <v>1</v>
      </c>
      <c r="H29" s="13">
        <f t="shared" si="1"/>
        <v>0.99999716077046175</v>
      </c>
    </row>
    <row r="30" spans="2:8" x14ac:dyDescent="0.15">
      <c r="B30" s="1">
        <f t="shared" si="2"/>
        <v>27</v>
      </c>
      <c r="C30" s="1">
        <f>入力データ!I30</f>
        <v>1800</v>
      </c>
      <c r="D30" s="13">
        <f>入力データ!N30</f>
        <v>558.0474680609791</v>
      </c>
      <c r="E30" s="13">
        <v>558.0474680609791</v>
      </c>
      <c r="F30" s="13">
        <v>558.05060702514641</v>
      </c>
      <c r="G30" s="13">
        <f t="shared" si="0"/>
        <v>1</v>
      </c>
      <c r="H30" s="13">
        <f t="shared" si="1"/>
        <v>0.99999437512632761</v>
      </c>
    </row>
    <row r="31" spans="2:8" x14ac:dyDescent="0.15">
      <c r="B31" s="1">
        <f t="shared" si="2"/>
        <v>28</v>
      </c>
      <c r="C31" s="1">
        <f>入力データ!I31</f>
        <v>1900</v>
      </c>
      <c r="D31" s="13">
        <f>入力データ!N31</f>
        <v>561.1619845831774</v>
      </c>
      <c r="E31" s="13">
        <v>561.16198458317717</v>
      </c>
      <c r="F31" s="13">
        <v>561.16339480590807</v>
      </c>
      <c r="G31" s="13">
        <f t="shared" si="0"/>
        <v>1.0000000000000004</v>
      </c>
      <c r="H31" s="13">
        <f t="shared" si="1"/>
        <v>0.99999748696592883</v>
      </c>
    </row>
    <row r="32" spans="2:8" x14ac:dyDescent="0.15">
      <c r="B32" s="1">
        <f t="shared" si="2"/>
        <v>29</v>
      </c>
      <c r="C32" s="1">
        <f>入力データ!I32</f>
        <v>2000</v>
      </c>
      <c r="D32" s="13">
        <f>入力データ!N32</f>
        <v>563.68753338108831</v>
      </c>
      <c r="E32" s="13">
        <v>563.68753338108831</v>
      </c>
      <c r="F32" s="13">
        <v>563.69024606323239</v>
      </c>
      <c r="G32" s="13">
        <f t="shared" si="0"/>
        <v>1</v>
      </c>
      <c r="H32" s="13">
        <f t="shared" si="1"/>
        <v>0.99999518763689277</v>
      </c>
    </row>
    <row r="33" spans="2:8" x14ac:dyDescent="0.15">
      <c r="B33" s="1">
        <f t="shared" si="2"/>
        <v>30</v>
      </c>
      <c r="C33" s="1">
        <f>入力データ!I33</f>
        <v>2100</v>
      </c>
      <c r="D33" s="13">
        <f>入力データ!N33</f>
        <v>565.53636308612113</v>
      </c>
      <c r="E33" s="13">
        <v>565.53636308612113</v>
      </c>
      <c r="F33" s="13">
        <v>565.53594611206051</v>
      </c>
      <c r="G33" s="13">
        <f t="shared" si="0"/>
        <v>1</v>
      </c>
      <c r="H33" s="13">
        <f t="shared" si="1"/>
        <v>1.0000007373077935</v>
      </c>
    </row>
    <row r="34" spans="2:8" x14ac:dyDescent="0.15">
      <c r="B34" s="1">
        <f t="shared" si="2"/>
        <v>31</v>
      </c>
      <c r="C34" s="1">
        <f>入力データ!I34</f>
        <v>2200</v>
      </c>
      <c r="D34" s="13">
        <f>入力データ!N34</f>
        <v>566.62719092980888</v>
      </c>
      <c r="E34" s="13">
        <v>566.62719092980888</v>
      </c>
      <c r="F34" s="13">
        <v>566.62725288696276</v>
      </c>
      <c r="G34" s="13">
        <f t="shared" si="0"/>
        <v>1</v>
      </c>
      <c r="H34" s="13">
        <f t="shared" si="1"/>
        <v>0.99999989065624084</v>
      </c>
    </row>
    <row r="35" spans="2:8" x14ac:dyDescent="0.15">
      <c r="B35" s="1">
        <f t="shared" si="2"/>
        <v>32</v>
      </c>
      <c r="C35" s="1">
        <f>入力データ!I35</f>
        <v>2300</v>
      </c>
      <c r="D35" s="13">
        <f>入力データ!N35</f>
        <v>566.88506582170635</v>
      </c>
      <c r="E35" s="13">
        <v>566.88506582170623</v>
      </c>
      <c r="F35" s="13">
        <v>566.88360011596671</v>
      </c>
      <c r="G35" s="13">
        <f t="shared" si="0"/>
        <v>1.0000000000000002</v>
      </c>
      <c r="H35" s="13">
        <f t="shared" si="1"/>
        <v>1.0000025855497308</v>
      </c>
    </row>
    <row r="36" spans="2:8" x14ac:dyDescent="0.15">
      <c r="B36" s="1">
        <f t="shared" si="2"/>
        <v>33</v>
      </c>
      <c r="C36" s="1">
        <f>入力データ!I36</f>
        <v>2400</v>
      </c>
      <c r="D36" s="13">
        <f>入力データ!N36</f>
        <v>566.24112836025336</v>
      </c>
      <c r="E36" s="13">
        <v>566.24112836025324</v>
      </c>
      <c r="F36" s="13">
        <v>566.23906994018546</v>
      </c>
      <c r="G36" s="13">
        <f t="shared" ref="G36:G67" si="3">D36/E36</f>
        <v>1.0000000000000002</v>
      </c>
      <c r="H36" s="13">
        <f t="shared" si="1"/>
        <v>1.0000036352490973</v>
      </c>
    </row>
    <row r="37" spans="2:8" x14ac:dyDescent="0.15">
      <c r="B37" s="1">
        <f t="shared" si="2"/>
        <v>34</v>
      </c>
      <c r="C37" s="1">
        <f>入力データ!I37</f>
        <v>2500</v>
      </c>
      <c r="D37" s="13">
        <f>入力データ!N37</f>
        <v>564.63230055553015</v>
      </c>
      <c r="E37" s="13">
        <v>564.63230055553004</v>
      </c>
      <c r="F37" s="13">
        <v>564.63506870727542</v>
      </c>
      <c r="G37" s="13">
        <f t="shared" si="3"/>
        <v>1.0000000000000002</v>
      </c>
      <c r="H37" s="13">
        <f t="shared" si="1"/>
        <v>0.99999509744984205</v>
      </c>
    </row>
    <row r="38" spans="2:8" x14ac:dyDescent="0.15">
      <c r="B38" s="1">
        <f t="shared" si="2"/>
        <v>35</v>
      </c>
      <c r="C38" s="1">
        <f>入力データ!I38</f>
        <v>2600</v>
      </c>
      <c r="D38" s="13">
        <f>入力データ!N38</f>
        <v>562.00093198213426</v>
      </c>
      <c r="E38" s="13">
        <v>562.00093198213438</v>
      </c>
      <c r="F38" s="13">
        <v>561.99835435180671</v>
      </c>
      <c r="G38" s="13">
        <f t="shared" si="3"/>
        <v>0.99999999999999978</v>
      </c>
      <c r="H38" s="13">
        <f t="shared" si="1"/>
        <v>1.0000045865442622</v>
      </c>
    </row>
    <row r="39" spans="2:8" x14ac:dyDescent="0.15">
      <c r="B39" s="1">
        <f t="shared" si="2"/>
        <v>36</v>
      </c>
      <c r="C39" s="1">
        <f>入力データ!I39</f>
        <v>2700</v>
      </c>
      <c r="D39" s="13">
        <f>入力データ!N39</f>
        <v>558.29442335933618</v>
      </c>
      <c r="E39" s="13">
        <v>558.29442335933595</v>
      </c>
      <c r="F39" s="13">
        <v>558.29230584106438</v>
      </c>
      <c r="G39" s="13">
        <f t="shared" si="3"/>
        <v>1.0000000000000004</v>
      </c>
      <c r="H39" s="13">
        <f t="shared" si="1"/>
        <v>1.0000037928487455</v>
      </c>
    </row>
    <row r="40" spans="2:8" x14ac:dyDescent="0.15">
      <c r="B40" s="1">
        <f t="shared" si="2"/>
        <v>37</v>
      </c>
      <c r="C40" s="1">
        <f>入力データ!I40</f>
        <v>2800</v>
      </c>
      <c r="D40" s="13">
        <f>入力データ!N40</f>
        <v>553.46484348367778</v>
      </c>
      <c r="E40" s="13">
        <v>553.46484348367756</v>
      </c>
      <c r="F40" s="13">
        <v>553.46565372924817</v>
      </c>
      <c r="G40" s="13">
        <f t="shared" si="3"/>
        <v>1.0000000000000004</v>
      </c>
      <c r="H40" s="13">
        <f t="shared" si="1"/>
        <v>0.99999853605085531</v>
      </c>
    </row>
    <row r="41" spans="2:8" x14ac:dyDescent="0.15">
      <c r="B41" s="1">
        <f t="shared" si="2"/>
        <v>38</v>
      </c>
      <c r="C41" s="1">
        <f>入力データ!I41</f>
        <v>2900</v>
      </c>
      <c r="D41" s="13">
        <f>入力データ!N41</f>
        <v>547.46855114598827</v>
      </c>
      <c r="E41" s="13">
        <v>547.46855114598839</v>
      </c>
      <c r="F41" s="13">
        <v>547.46712857055661</v>
      </c>
      <c r="G41" s="13">
        <f t="shared" si="3"/>
        <v>0.99999999999999978</v>
      </c>
      <c r="H41" s="13">
        <f t="shared" si="1"/>
        <v>1.0000025984673004</v>
      </c>
    </row>
    <row r="42" spans="2:8" x14ac:dyDescent="0.15">
      <c r="B42" s="1">
        <f t="shared" si="2"/>
        <v>39</v>
      </c>
      <c r="C42" s="1">
        <f>入力データ!I42</f>
        <v>3000</v>
      </c>
      <c r="D42" s="13">
        <f>入力データ!N42</f>
        <v>540.26583016220491</v>
      </c>
      <c r="E42" s="13">
        <v>540.26583016220491</v>
      </c>
      <c r="F42" s="13">
        <v>540.2674335388183</v>
      </c>
      <c r="G42" s="13">
        <f t="shared" si="3"/>
        <v>1</v>
      </c>
      <c r="H42" s="13">
        <f t="shared" si="1"/>
        <v>0.99999703225381753</v>
      </c>
    </row>
    <row r="43" spans="2:8" x14ac:dyDescent="0.15">
      <c r="B43" s="1">
        <f t="shared" si="2"/>
        <v>40</v>
      </c>
      <c r="C43" s="1">
        <f>入力データ!I43</f>
        <v>3100</v>
      </c>
      <c r="D43" s="13">
        <f>入力データ!N43</f>
        <v>531.82054287783319</v>
      </c>
      <c r="E43" s="13">
        <v>531.8205428778333</v>
      </c>
      <c r="F43" s="13">
        <v>531.82262339477529</v>
      </c>
      <c r="G43" s="13">
        <f t="shared" si="3"/>
        <v>0.99999999999999978</v>
      </c>
      <c r="H43" s="13">
        <f t="shared" si="1"/>
        <v>0.99999608794953321</v>
      </c>
    </row>
    <row r="44" spans="2:8" x14ac:dyDescent="0.15">
      <c r="B44" s="1">
        <f t="shared" si="2"/>
        <v>41</v>
      </c>
      <c r="C44" s="1">
        <f>入力データ!I44</f>
        <v>3200</v>
      </c>
      <c r="D44" s="13">
        <f>入力データ!N44</f>
        <v>522.09980537711192</v>
      </c>
      <c r="E44" s="13">
        <v>522.09980537711203</v>
      </c>
      <c r="F44" s="13">
        <v>522.10340131225587</v>
      </c>
      <c r="G44" s="13">
        <f t="shared" si="3"/>
        <v>0.99999999999999978</v>
      </c>
      <c r="H44" s="13">
        <f t="shared" si="1"/>
        <v>0.99999311259965951</v>
      </c>
    </row>
    <row r="45" spans="2:8" x14ac:dyDescent="0.15">
      <c r="B45" s="1">
        <f t="shared" si="2"/>
        <v>42</v>
      </c>
      <c r="C45" s="1">
        <f>入力データ!I45</f>
        <v>3300</v>
      </c>
      <c r="D45" s="13">
        <f>入力データ!N45</f>
        <v>511.0736860361535</v>
      </c>
      <c r="E45" s="13">
        <v>511.07368603615328</v>
      </c>
      <c r="F45" s="13">
        <v>511.07314625854485</v>
      </c>
      <c r="G45" s="13">
        <f t="shared" si="3"/>
        <v>1.0000000000000004</v>
      </c>
      <c r="H45" s="13">
        <f t="shared" si="1"/>
        <v>1.0000010561650765</v>
      </c>
    </row>
    <row r="46" spans="2:8" x14ac:dyDescent="0.15">
      <c r="B46" s="1">
        <f t="shared" si="2"/>
        <v>43</v>
      </c>
      <c r="C46" s="1">
        <f>入力データ!I46</f>
        <v>3400</v>
      </c>
      <c r="D46" s="13">
        <f>入力データ!N46</f>
        <v>498.71492790303495</v>
      </c>
      <c r="E46" s="13">
        <v>498.714927903035</v>
      </c>
      <c r="F46" s="13">
        <v>498.7172098205566</v>
      </c>
      <c r="G46" s="13">
        <f t="shared" si="3"/>
        <v>0.99999999999999989</v>
      </c>
      <c r="H46" s="13">
        <f t="shared" si="1"/>
        <v>0.99999542442595379</v>
      </c>
    </row>
    <row r="47" spans="2:8" x14ac:dyDescent="0.15">
      <c r="B47" s="1">
        <f t="shared" si="2"/>
        <v>44</v>
      </c>
      <c r="C47" s="1">
        <f>入力データ!I47</f>
        <v>3500</v>
      </c>
      <c r="D47" s="13">
        <f>入力データ!N47</f>
        <v>485.04157766625207</v>
      </c>
      <c r="E47" s="13">
        <v>485.04157766625235</v>
      </c>
      <c r="F47" s="13">
        <v>485.04291620483389</v>
      </c>
      <c r="G47" s="13">
        <f t="shared" si="3"/>
        <v>0.99999999999999944</v>
      </c>
      <c r="H47" s="13">
        <f t="shared" si="1"/>
        <v>0.99999724037082682</v>
      </c>
    </row>
    <row r="48" spans="2:8" x14ac:dyDescent="0.15">
      <c r="B48" s="1">
        <f t="shared" si="2"/>
        <v>45</v>
      </c>
      <c r="C48" s="1">
        <f>入力データ!I48</f>
        <v>3600</v>
      </c>
      <c r="D48" s="13">
        <f>入力データ!N48</f>
        <v>470.98272750433546</v>
      </c>
      <c r="E48" s="13">
        <v>470.98272750433603</v>
      </c>
      <c r="F48" s="13">
        <v>470.98043964233398</v>
      </c>
      <c r="G48" s="13">
        <f t="shared" si="3"/>
        <v>0.99999999999999878</v>
      </c>
      <c r="H48" s="13">
        <f t="shared" si="1"/>
        <v>1.0000048576582146</v>
      </c>
    </row>
    <row r="49" spans="2:8" x14ac:dyDescent="0.15">
      <c r="B49" s="1">
        <f t="shared" si="2"/>
        <v>46</v>
      </c>
      <c r="C49" s="1">
        <f>入力データ!I49</f>
        <v>3700</v>
      </c>
      <c r="D49" s="13">
        <f>入力データ!N49</f>
        <v>456.92387734241879</v>
      </c>
      <c r="E49" s="13">
        <v>456.92387734241879</v>
      </c>
      <c r="F49" s="13">
        <v>456.92528728637694</v>
      </c>
      <c r="G49" s="13">
        <f t="shared" si="3"/>
        <v>1</v>
      </c>
      <c r="H49" s="13">
        <f t="shared" si="1"/>
        <v>0.99999691427899184</v>
      </c>
    </row>
    <row r="50" spans="2:8" x14ac:dyDescent="0.15">
      <c r="B50" s="1">
        <f t="shared" si="2"/>
        <v>47</v>
      </c>
      <c r="C50" s="1">
        <f>入力データ!I50</f>
        <v>3800</v>
      </c>
      <c r="D50" s="13">
        <f>入力データ!N50</f>
        <v>442.86502718050218</v>
      </c>
      <c r="E50" s="13">
        <v>442.86502718050224</v>
      </c>
      <c r="F50" s="13">
        <v>442.86281072387692</v>
      </c>
      <c r="G50" s="13">
        <f t="shared" si="3"/>
        <v>0.99999999999999989</v>
      </c>
      <c r="H50" s="13">
        <f t="shared" si="1"/>
        <v>1.0000050048380031</v>
      </c>
    </row>
    <row r="51" spans="2:8" x14ac:dyDescent="0.15">
      <c r="B51" s="1">
        <f t="shared" si="2"/>
        <v>48</v>
      </c>
      <c r="C51" s="1">
        <f>入力データ!I51</f>
        <v>3900</v>
      </c>
      <c r="D51" s="13">
        <f>入力データ!N51</f>
        <v>428.80617701858608</v>
      </c>
      <c r="E51" s="13">
        <v>428.80617701858569</v>
      </c>
      <c r="F51" s="13">
        <v>428.80765836791988</v>
      </c>
      <c r="G51" s="13">
        <f t="shared" si="3"/>
        <v>1.0000000000000009</v>
      </c>
      <c r="H51" s="13">
        <f t="shared" si="1"/>
        <v>0.99999654542239413</v>
      </c>
    </row>
    <row r="52" spans="2:8" x14ac:dyDescent="0.15">
      <c r="B52" s="1">
        <f t="shared" si="2"/>
        <v>49</v>
      </c>
      <c r="C52" s="1">
        <f>入力データ!I52</f>
        <v>4000</v>
      </c>
      <c r="D52" s="13">
        <f>入力データ!N52</f>
        <v>414.74732685666828</v>
      </c>
      <c r="E52" s="13">
        <v>414.74732685666868</v>
      </c>
      <c r="F52" s="13">
        <v>414.74518180541986</v>
      </c>
      <c r="G52" s="13">
        <f t="shared" si="3"/>
        <v>0.999999999999999</v>
      </c>
      <c r="H52" s="13">
        <f t="shared" si="1"/>
        <v>1.0000051719738829</v>
      </c>
    </row>
    <row r="53" spans="2:8" x14ac:dyDescent="0.15">
      <c r="B53" s="1">
        <f t="shared" si="2"/>
        <v>50</v>
      </c>
      <c r="C53" s="1">
        <f>入力データ!I53</f>
        <v>4100</v>
      </c>
      <c r="D53" s="13">
        <f>入力データ!N53</f>
        <v>400.68847669475252</v>
      </c>
      <c r="E53" s="13">
        <v>400.68847669475235</v>
      </c>
      <c r="F53" s="13">
        <v>400.69002944946283</v>
      </c>
      <c r="G53" s="13">
        <f t="shared" si="3"/>
        <v>1.0000000000000004</v>
      </c>
      <c r="H53" s="13">
        <f t="shared" si="1"/>
        <v>0.99999612479823263</v>
      </c>
    </row>
    <row r="54" spans="2:8" x14ac:dyDescent="0.15">
      <c r="B54" s="1">
        <f t="shared" si="2"/>
        <v>51</v>
      </c>
      <c r="C54" s="1">
        <f>入力データ!I54</f>
        <v>4200</v>
      </c>
      <c r="D54" s="13">
        <f>入力データ!N54</f>
        <v>386.6296265328362</v>
      </c>
      <c r="E54" s="13">
        <v>386.62962653283603</v>
      </c>
      <c r="F54" s="13">
        <v>386.6275528869628</v>
      </c>
      <c r="G54" s="13">
        <f t="shared" si="3"/>
        <v>1.0000000000000004</v>
      </c>
      <c r="H54" s="13">
        <f t="shared" si="1"/>
        <v>1.0000053634198027</v>
      </c>
    </row>
    <row r="55" spans="2:8" x14ac:dyDescent="0.15">
      <c r="B55" s="1">
        <f t="shared" si="2"/>
        <v>52</v>
      </c>
      <c r="C55" s="1">
        <f>入力データ!I55</f>
        <v>4300</v>
      </c>
      <c r="D55" s="13">
        <f>入力データ!N55</f>
        <v>372.57077637091987</v>
      </c>
      <c r="E55" s="13">
        <v>372.57077637091879</v>
      </c>
      <c r="F55" s="13">
        <v>372.57240053100577</v>
      </c>
      <c r="G55" s="13">
        <f t="shared" si="3"/>
        <v>1.0000000000000029</v>
      </c>
      <c r="H55" s="13">
        <f t="shared" si="1"/>
        <v>0.99999564068598856</v>
      </c>
    </row>
    <row r="56" spans="2:8" x14ac:dyDescent="0.15">
      <c r="B56" s="1">
        <f t="shared" si="2"/>
        <v>53</v>
      </c>
      <c r="C56" s="1">
        <f>入力データ!I56</f>
        <v>4400</v>
      </c>
      <c r="D56" s="13">
        <f>入力データ!N56</f>
        <v>358.51192620900292</v>
      </c>
      <c r="E56" s="13">
        <v>358.51192620900338</v>
      </c>
      <c r="F56" s="13">
        <v>358.51175502014161</v>
      </c>
      <c r="G56" s="13">
        <f t="shared" si="3"/>
        <v>0.99999999999999878</v>
      </c>
      <c r="H56" s="13">
        <f t="shared" si="1"/>
        <v>1.0000004774986007</v>
      </c>
    </row>
    <row r="57" spans="2:8" x14ac:dyDescent="0.15">
      <c r="B57" s="1">
        <f t="shared" si="2"/>
        <v>54</v>
      </c>
      <c r="C57" s="1">
        <f>入力データ!I57</f>
        <v>4500</v>
      </c>
      <c r="D57" s="13">
        <f>入力データ!N57</f>
        <v>344.45307604708717</v>
      </c>
      <c r="E57" s="13">
        <v>344.4530760470866</v>
      </c>
      <c r="F57" s="13">
        <v>344.45294056091308</v>
      </c>
      <c r="G57" s="13">
        <f t="shared" si="3"/>
        <v>1.0000000000000016</v>
      </c>
      <c r="H57" s="13">
        <f t="shared" si="1"/>
        <v>1.000000393337255</v>
      </c>
    </row>
    <row r="58" spans="2:8" x14ac:dyDescent="0.15">
      <c r="B58" s="1">
        <f t="shared" si="2"/>
        <v>55</v>
      </c>
      <c r="C58" s="1">
        <f>入力データ!I58</f>
        <v>4600</v>
      </c>
      <c r="D58" s="13">
        <f>入力データ!N58</f>
        <v>330.39422588517021</v>
      </c>
      <c r="E58" s="13">
        <v>330.39422588516936</v>
      </c>
      <c r="F58" s="13">
        <v>330.39412610168455</v>
      </c>
      <c r="G58" s="13">
        <f t="shared" si="3"/>
        <v>1.0000000000000027</v>
      </c>
      <c r="H58" s="13">
        <f t="shared" si="1"/>
        <v>1.0000003020134978</v>
      </c>
    </row>
    <row r="59" spans="2:8" x14ac:dyDescent="0.15">
      <c r="B59" s="1">
        <f t="shared" si="2"/>
        <v>56</v>
      </c>
      <c r="C59" s="1">
        <f>入力データ!I59</f>
        <v>4700</v>
      </c>
      <c r="D59" s="13">
        <f>入力データ!N59</f>
        <v>316.33537572325332</v>
      </c>
      <c r="E59" s="13">
        <v>316.33537572325349</v>
      </c>
      <c r="F59" s="13">
        <v>316.33531164245602</v>
      </c>
      <c r="G59" s="13">
        <f t="shared" si="3"/>
        <v>0.99999999999999944</v>
      </c>
      <c r="H59" s="13">
        <f t="shared" si="1"/>
        <v>1.0000002025723811</v>
      </c>
    </row>
    <row r="60" spans="2:8" x14ac:dyDescent="0.15">
      <c r="B60" s="1">
        <f t="shared" si="2"/>
        <v>57</v>
      </c>
      <c r="C60" s="1">
        <f>入力データ!I60</f>
        <v>4800</v>
      </c>
      <c r="D60" s="13">
        <f>入力データ!N60</f>
        <v>302.2765255613358</v>
      </c>
      <c r="E60" s="13">
        <v>302.27652556133671</v>
      </c>
      <c r="F60" s="13">
        <v>302.27649718322749</v>
      </c>
      <c r="G60" s="13">
        <f t="shared" si="3"/>
        <v>0.999999999999997</v>
      </c>
      <c r="H60" s="13">
        <f t="shared" si="1"/>
        <v>1.0000000938812927</v>
      </c>
    </row>
    <row r="61" spans="2:8" x14ac:dyDescent="0.15">
      <c r="B61" s="1">
        <f t="shared" si="2"/>
        <v>58</v>
      </c>
      <c r="C61" s="1">
        <f>入力データ!I61</f>
        <v>4900</v>
      </c>
      <c r="D61" s="13">
        <f>入力データ!N61</f>
        <v>288.21767539941942</v>
      </c>
      <c r="E61" s="13">
        <v>288.21767539941993</v>
      </c>
      <c r="F61" s="13">
        <v>288.21768272399908</v>
      </c>
      <c r="G61" s="13">
        <f t="shared" si="3"/>
        <v>0.99999999999999822</v>
      </c>
      <c r="H61" s="13">
        <f t="shared" si="1"/>
        <v>0.99999997458664025</v>
      </c>
    </row>
    <row r="62" spans="2:8" x14ac:dyDescent="0.15">
      <c r="B62" s="1">
        <f t="shared" si="2"/>
        <v>59</v>
      </c>
      <c r="C62" s="1">
        <f>入力データ!I62</f>
        <v>5000</v>
      </c>
      <c r="D62" s="13">
        <f>入力データ!N62</f>
        <v>274.15882523750366</v>
      </c>
      <c r="E62" s="13">
        <v>274.15882523750224</v>
      </c>
      <c r="F62" s="13">
        <v>274.15886826477049</v>
      </c>
      <c r="G62" s="13">
        <f t="shared" si="3"/>
        <v>1.0000000000000051</v>
      </c>
      <c r="H62" s="13">
        <f t="shared" si="1"/>
        <v>0.99999984305717671</v>
      </c>
    </row>
    <row r="63" spans="2:8" x14ac:dyDescent="0.15">
      <c r="B63" s="1">
        <f t="shared" si="2"/>
        <v>60</v>
      </c>
      <c r="C63" s="1">
        <f>入力データ!I63</f>
        <v>5100</v>
      </c>
      <c r="D63" s="13">
        <f>入力データ!N63</f>
        <v>260.09997507558677</v>
      </c>
      <c r="E63" s="13">
        <v>260.09997507558728</v>
      </c>
      <c r="F63" s="13">
        <v>260.10005380554196</v>
      </c>
      <c r="G63" s="13">
        <f t="shared" si="3"/>
        <v>0.999999999999998</v>
      </c>
      <c r="H63" s="13">
        <f t="shared" si="1"/>
        <v>0.99999969730896232</v>
      </c>
    </row>
    <row r="64" spans="2:8" x14ac:dyDescent="0.15">
      <c r="B64" s="1">
        <f t="shared" si="2"/>
        <v>61</v>
      </c>
      <c r="C64" s="1">
        <f>入力データ!I64</f>
        <v>5200</v>
      </c>
      <c r="D64" s="13">
        <f>入力データ!N64</f>
        <v>246.04112491366925</v>
      </c>
      <c r="E64" s="13">
        <v>246.04112491367141</v>
      </c>
      <c r="F64" s="13">
        <v>246.04123934631349</v>
      </c>
      <c r="G64" s="13">
        <f t="shared" si="3"/>
        <v>0.99999999999999123</v>
      </c>
      <c r="H64" s="13">
        <f t="shared" si="1"/>
        <v>0.9999995349046179</v>
      </c>
    </row>
    <row r="65" spans="2:8" x14ac:dyDescent="0.15">
      <c r="B65" s="1">
        <f t="shared" si="2"/>
        <v>62</v>
      </c>
      <c r="C65" s="1">
        <f>入力データ!I65</f>
        <v>5300</v>
      </c>
      <c r="D65" s="13">
        <f>入力データ!N65</f>
        <v>231.9822747517529</v>
      </c>
      <c r="E65" s="13">
        <v>231.98227475175281</v>
      </c>
      <c r="F65" s="13">
        <v>231.98242488708496</v>
      </c>
      <c r="G65" s="13">
        <f t="shared" si="3"/>
        <v>1.0000000000000004</v>
      </c>
      <c r="H65" s="13">
        <f t="shared" si="1"/>
        <v>0.99999935281592067</v>
      </c>
    </row>
    <row r="66" spans="2:8" x14ac:dyDescent="0.15">
      <c r="B66" s="1">
        <f t="shared" si="2"/>
        <v>63</v>
      </c>
      <c r="C66" s="1">
        <f>入力データ!I66</f>
        <v>5400</v>
      </c>
      <c r="D66" s="13">
        <f>入力データ!N66</f>
        <v>217.92342458983887</v>
      </c>
      <c r="E66" s="13">
        <v>217.92342458983694</v>
      </c>
      <c r="F66" s="13">
        <v>217.92361042785643</v>
      </c>
      <c r="G66" s="13">
        <f t="shared" si="3"/>
        <v>1.0000000000000089</v>
      </c>
      <c r="H66" s="13">
        <f t="shared" si="1"/>
        <v>0.99999914723321082</v>
      </c>
    </row>
    <row r="67" spans="2:8" x14ac:dyDescent="0.15">
      <c r="B67" s="1">
        <f t="shared" si="2"/>
        <v>64</v>
      </c>
      <c r="C67" s="1">
        <f>入力データ!I67</f>
        <v>5500</v>
      </c>
      <c r="D67" s="13">
        <f>入力データ!N67</f>
        <v>203.86457442792019</v>
      </c>
      <c r="E67" s="13">
        <v>203.86457442791834</v>
      </c>
      <c r="F67" s="13">
        <v>203.8647959686279</v>
      </c>
      <c r="G67" s="13">
        <f t="shared" si="3"/>
        <v>1.0000000000000091</v>
      </c>
      <c r="H67" s="13">
        <f t="shared" si="1"/>
        <v>0.9999989132959094</v>
      </c>
    </row>
    <row r="68" spans="2:8" x14ac:dyDescent="0.15">
      <c r="B68" s="1">
        <f t="shared" si="2"/>
        <v>65</v>
      </c>
      <c r="C68" s="1">
        <f>入力データ!I68</f>
        <v>5600</v>
      </c>
      <c r="D68" s="13">
        <f>入力データ!N68</f>
        <v>189.8057242660027</v>
      </c>
      <c r="E68" s="13">
        <v>189.80572426600156</v>
      </c>
      <c r="F68" s="13">
        <v>189.80598150939943</v>
      </c>
      <c r="G68" s="13">
        <f t="shared" ref="G68:G81" si="4">D68/E68</f>
        <v>1.000000000000006</v>
      </c>
      <c r="H68" s="13">
        <f t="shared" si="1"/>
        <v>0.99999864470342459</v>
      </c>
    </row>
    <row r="69" spans="2:8" x14ac:dyDescent="0.15">
      <c r="B69" s="1">
        <f t="shared" si="2"/>
        <v>66</v>
      </c>
      <c r="C69" s="1">
        <f>入力データ!I69</f>
        <v>5700</v>
      </c>
      <c r="D69" s="13">
        <f>入力データ!N69</f>
        <v>175.74687410408634</v>
      </c>
      <c r="E69" s="13">
        <v>175.74687410408478</v>
      </c>
      <c r="F69" s="13">
        <v>175.74625152435303</v>
      </c>
      <c r="G69" s="13">
        <f t="shared" si="4"/>
        <v>1.0000000000000089</v>
      </c>
      <c r="H69" s="13">
        <f t="shared" ref="H69:H81" si="5">D69/F69</f>
        <v>1.0000035424922462</v>
      </c>
    </row>
    <row r="70" spans="2:8" x14ac:dyDescent="0.15">
      <c r="B70" s="1">
        <f t="shared" ref="B70:B81" si="6">B69+1</f>
        <v>67</v>
      </c>
      <c r="C70" s="1">
        <f>入力データ!I70</f>
        <v>5800</v>
      </c>
      <c r="D70" s="13">
        <f>入力データ!N70</f>
        <v>161.68802394216883</v>
      </c>
      <c r="E70" s="13">
        <v>161.68802394216618</v>
      </c>
      <c r="F70" s="13">
        <v>161.68743706512456</v>
      </c>
      <c r="G70" s="13">
        <f t="shared" si="4"/>
        <v>1.0000000000000164</v>
      </c>
      <c r="H70" s="13">
        <f t="shared" si="5"/>
        <v>1.0000036297009522</v>
      </c>
    </row>
    <row r="71" spans="2:8" x14ac:dyDescent="0.15">
      <c r="B71" s="1">
        <f t="shared" si="6"/>
        <v>68</v>
      </c>
      <c r="C71" s="1">
        <f>入力データ!I71</f>
        <v>5900</v>
      </c>
      <c r="D71" s="13">
        <f>入力データ!N71</f>
        <v>147.62917378025134</v>
      </c>
      <c r="E71" s="13">
        <v>147.62917378025122</v>
      </c>
      <c r="F71" s="13">
        <v>147.62862260589606</v>
      </c>
      <c r="G71" s="13">
        <f t="shared" si="4"/>
        <v>1.0000000000000007</v>
      </c>
      <c r="H71" s="13">
        <f t="shared" si="5"/>
        <v>1.000003733519595</v>
      </c>
    </row>
    <row r="72" spans="2:8" x14ac:dyDescent="0.15">
      <c r="B72" s="1">
        <f t="shared" si="6"/>
        <v>69</v>
      </c>
      <c r="C72" s="1">
        <f>入力データ!I72</f>
        <v>6000</v>
      </c>
      <c r="D72" s="13">
        <f>入力データ!N72</f>
        <v>133.57032361833615</v>
      </c>
      <c r="E72" s="13">
        <v>133.57032361833444</v>
      </c>
      <c r="F72" s="13">
        <v>133.5698081466675</v>
      </c>
      <c r="G72" s="13">
        <f t="shared" si="4"/>
        <v>1.0000000000000127</v>
      </c>
      <c r="H72" s="13">
        <f t="shared" si="5"/>
        <v>1.0000038591930003</v>
      </c>
    </row>
    <row r="73" spans="2:8" x14ac:dyDescent="0.15">
      <c r="B73" s="1">
        <f t="shared" si="6"/>
        <v>70</v>
      </c>
      <c r="C73" s="1">
        <f>入力データ!I73</f>
        <v>6100</v>
      </c>
      <c r="D73" s="13">
        <f>入力データ!N73</f>
        <v>119.51147345642329</v>
      </c>
      <c r="E73" s="13">
        <v>119.51147345641584</v>
      </c>
      <c r="F73" s="13">
        <v>119.51099368743897</v>
      </c>
      <c r="G73" s="13">
        <f t="shared" si="4"/>
        <v>1.0000000000000624</v>
      </c>
      <c r="H73" s="13">
        <f t="shared" si="5"/>
        <v>1.0000040144338986</v>
      </c>
    </row>
    <row r="74" spans="2:8" x14ac:dyDescent="0.15">
      <c r="B74" s="1">
        <f t="shared" si="6"/>
        <v>71</v>
      </c>
      <c r="C74" s="1">
        <f>入力データ!I74</f>
        <v>6200</v>
      </c>
      <c r="D74" s="13">
        <f>入力データ!N74</f>
        <v>105.45262329449879</v>
      </c>
      <c r="E74" s="13">
        <v>105.4526232945027</v>
      </c>
      <c r="F74" s="13">
        <v>105.45217922821047</v>
      </c>
      <c r="G74" s="13">
        <f t="shared" si="4"/>
        <v>0.99999999999996292</v>
      </c>
      <c r="H74" s="13">
        <f t="shared" si="5"/>
        <v>1.0000042110679133</v>
      </c>
    </row>
    <row r="75" spans="2:8" x14ac:dyDescent="0.15">
      <c r="B75" s="1">
        <f t="shared" si="6"/>
        <v>72</v>
      </c>
      <c r="C75" s="1">
        <f>入力データ!I75</f>
        <v>6300</v>
      </c>
      <c r="D75" s="13">
        <f>入力データ!N75</f>
        <v>91.393773132585935</v>
      </c>
      <c r="E75" s="13">
        <v>91.393773132578644</v>
      </c>
      <c r="F75" s="13">
        <v>91.393822531890876</v>
      </c>
      <c r="G75" s="13">
        <f t="shared" si="4"/>
        <v>1.0000000000000797</v>
      </c>
      <c r="H75" s="13">
        <f t="shared" si="5"/>
        <v>0.99999945948967262</v>
      </c>
    </row>
    <row r="76" spans="2:8" x14ac:dyDescent="0.15">
      <c r="B76" s="1">
        <f t="shared" si="6"/>
        <v>73</v>
      </c>
      <c r="C76" s="1">
        <f>入力データ!I76</f>
        <v>6400</v>
      </c>
      <c r="D76" s="13">
        <f>入力データ!N76</f>
        <v>77.33492297066843</v>
      </c>
      <c r="E76" s="13">
        <v>77.334922970654588</v>
      </c>
      <c r="F76" s="13">
        <v>77.335008072662347</v>
      </c>
      <c r="G76" s="13">
        <f t="shared" si="4"/>
        <v>1.000000000000179</v>
      </c>
      <c r="H76" s="13">
        <f t="shared" si="5"/>
        <v>0.99999889956701316</v>
      </c>
    </row>
    <row r="77" spans="2:8" x14ac:dyDescent="0.15">
      <c r="B77" s="1">
        <f t="shared" si="6"/>
        <v>74</v>
      </c>
      <c r="C77" s="1">
        <f>入力データ!I77</f>
        <v>6500</v>
      </c>
      <c r="D77" s="13">
        <f>入力データ!N77</f>
        <v>63.276072808750918</v>
      </c>
      <c r="E77" s="13">
        <v>63.276072808745084</v>
      </c>
      <c r="F77" s="13">
        <v>63.276193613433847</v>
      </c>
      <c r="G77" s="13">
        <f t="shared" si="4"/>
        <v>1.0000000000000921</v>
      </c>
      <c r="H77" s="13">
        <f t="shared" si="5"/>
        <v>0.99999809083517777</v>
      </c>
    </row>
    <row r="78" spans="2:8" x14ac:dyDescent="0.15">
      <c r="B78" s="1">
        <f t="shared" si="6"/>
        <v>75</v>
      </c>
      <c r="C78" s="1">
        <f>入力データ!I78</f>
        <v>6600</v>
      </c>
      <c r="D78" s="13">
        <f>入力データ!N78</f>
        <v>49.217222646838067</v>
      </c>
      <c r="E78" s="13">
        <v>49.21722264681739</v>
      </c>
      <c r="F78" s="13">
        <v>49.217379154205318</v>
      </c>
      <c r="G78" s="13">
        <f t="shared" si="4"/>
        <v>1.0000000000004201</v>
      </c>
      <c r="H78" s="13">
        <f t="shared" si="5"/>
        <v>0.99999682007920898</v>
      </c>
    </row>
    <row r="79" spans="2:8" x14ac:dyDescent="0.15">
      <c r="B79" s="1">
        <f t="shared" si="6"/>
        <v>76</v>
      </c>
      <c r="C79" s="1">
        <f>入力データ!I79</f>
        <v>6700</v>
      </c>
      <c r="D79" s="13">
        <f>入力データ!N79</f>
        <v>35.158372484929863</v>
      </c>
      <c r="E79" s="13">
        <v>35.158372485020664</v>
      </c>
      <c r="F79" s="13">
        <v>35.158335813522335</v>
      </c>
      <c r="G79" s="13">
        <f t="shared" si="4"/>
        <v>0.9999999999974174</v>
      </c>
      <c r="H79" s="13">
        <f t="shared" si="5"/>
        <v>1.000001043035931</v>
      </c>
    </row>
    <row r="80" spans="2:8" x14ac:dyDescent="0.15">
      <c r="B80" s="1">
        <f t="shared" si="6"/>
        <v>77</v>
      </c>
      <c r="C80" s="1">
        <f>入力データ!I80</f>
        <v>6800</v>
      </c>
      <c r="D80" s="13">
        <f>入力データ!N80</f>
        <v>21.099522323012355</v>
      </c>
      <c r="E80" s="13">
        <v>21.099522323071142</v>
      </c>
      <c r="F80" s="13">
        <v>21.099635795021054</v>
      </c>
      <c r="G80" s="13">
        <f t="shared" si="4"/>
        <v>0.99999999999721378</v>
      </c>
      <c r="H80" s="13">
        <f t="shared" si="5"/>
        <v>0.99999462208685486</v>
      </c>
    </row>
    <row r="81" spans="2:8" x14ac:dyDescent="0.15">
      <c r="B81" s="1">
        <f t="shared" si="6"/>
        <v>78</v>
      </c>
      <c r="C81" s="1">
        <f>入力データ!I81</f>
        <v>6900</v>
      </c>
      <c r="D81" s="13">
        <f>入力データ!N81</f>
        <v>7.0406721611320986</v>
      </c>
      <c r="E81" s="13">
        <v>7.0406721605686471</v>
      </c>
      <c r="F81" s="13">
        <v>7.0406496747016885</v>
      </c>
      <c r="G81" s="13">
        <f t="shared" si="4"/>
        <v>1.000000000080028</v>
      </c>
      <c r="H81" s="13">
        <f t="shared" si="5"/>
        <v>1.0000031938004941</v>
      </c>
    </row>
    <row r="82" spans="2:8" x14ac:dyDescent="0.15">
      <c r="D82" s="13"/>
      <c r="E82" s="13"/>
      <c r="F82" s="13"/>
      <c r="G82" s="13"/>
    </row>
    <row r="83" spans="2:8" x14ac:dyDescent="0.15">
      <c r="D83" s="13"/>
      <c r="E83" s="13"/>
      <c r="F83" s="13"/>
      <c r="G83" s="13"/>
    </row>
    <row r="84" spans="2:8" x14ac:dyDescent="0.15">
      <c r="D84" s="13"/>
      <c r="E84" s="13"/>
      <c r="F84" s="13"/>
      <c r="G84" s="13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入力データ</vt:lpstr>
      <vt:lpstr>kおよびMaの計算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JCCN-012</dc:creator>
  <cp:lastModifiedBy>JCCN-012</cp:lastModifiedBy>
  <dcterms:created xsi:type="dcterms:W3CDTF">2025-12-13T04:29:27Z</dcterms:created>
  <dcterms:modified xsi:type="dcterms:W3CDTF">2025-12-16T01:54:46Z</dcterms:modified>
</cp:coreProperties>
</file>